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codeName="ThisWorkbook" defaultThemeVersion="124226"/>
  <mc:AlternateContent xmlns:mc="http://schemas.openxmlformats.org/markup-compatibility/2006">
    <mc:Choice Requires="x15">
      <x15ac:absPath xmlns:x15ac="http://schemas.microsoft.com/office/spreadsheetml/2010/11/ac" url="C:\Users\gligicmi\Downloads\"/>
    </mc:Choice>
  </mc:AlternateContent>
  <xr:revisionPtr revIDLastSave="0" documentId="13_ncr:1_{9CF243AA-BBCF-48BA-A03E-ED79C5BA05C2}" xr6:coauthVersionLast="38" xr6:coauthVersionMax="38" xr10:uidLastSave="{00000000-0000-0000-0000-000000000000}"/>
  <bookViews>
    <workbookView xWindow="0" yWindow="0" windowWidth="19200" windowHeight="6880" activeTab="1" xr2:uid="{00000000-000D-0000-FFFF-FFFF00000000}"/>
  </bookViews>
  <sheets>
    <sheet name="Cover Page" sheetId="14" r:id="rId1"/>
    <sheet name="Summary" sheetId="13" r:id="rId2"/>
    <sheet name="BS OUTPUT" sheetId="3" state="hidden" r:id="rId3"/>
    <sheet name="IS OUTPUT" sheetId="4" state="hidden" r:id="rId4"/>
    <sheet name="Ratio OUTPUT" sheetId="10" state="hidden" r:id="rId5"/>
    <sheet name="Orig BS - Current year" sheetId="7" r:id="rId6"/>
    <sheet name="Orig BS - Prior year" sheetId="15" r:id="rId7"/>
    <sheet name="Orig IS" sheetId="8" r:id="rId8"/>
    <sheet name="Orig CF" sheetId="9" r:id="rId9"/>
    <sheet name="Formula INFO" sheetId="11" r:id="rId10"/>
    <sheet name="Sheet2" sheetId="17" state="hidden" r:id="rId11"/>
  </sheets>
  <definedNames>
    <definedName name="Balance_Sheet_Output">Summary!$I$3:$N$64</definedName>
    <definedName name="CHANGE">Sheet2!$B$3:$B$5</definedName>
    <definedName name="Input_page">Summary!$B$3:$G$93</definedName>
    <definedName name="_xlnm.Print_Area" localSheetId="2">'BS OUTPUT'!$A$1:$E$36</definedName>
    <definedName name="_xlnm.Print_Area" localSheetId="9">'Formula INFO'!$A$1:$E$19</definedName>
    <definedName name="_xlnm.Print_Area" localSheetId="3">'IS OUTPUT'!$A$1:$E$33</definedName>
    <definedName name="_xlnm.Print_Area" localSheetId="4">'Ratio OUTPUT'!$A$1:$G$31</definedName>
    <definedName name="_xlnm.Print_Area" localSheetId="1">Summary!$B$3:$AD$78</definedName>
    <definedName name="Z_989A232A_8E15_4D68_9BC1_CC70891A66E5_.wvu.PrintArea" localSheetId="4" hidden="1">'Ratio OUTPUT'!$A$1:$G$30</definedName>
  </definedNames>
  <calcPr calcId="179021"/>
  <customWorkbookViews>
    <customWorkbookView name="karen pearl schoenebeck - Personal View" guid="{989A232A-8E15-4D68-9BC1-CC70891A66E5}" mergeInterval="0" personalView="1" maximized="1" xWindow="1" yWindow="1" windowWidth="1440" windowHeight="680" activeSheetId="5"/>
    <customWorkbookView name="user - Personal View" guid="{CBBB94B0-5A1F-4A67-B3A8-7A150B4FE511}" mergeInterval="0" personalView="1" maximized="1" windowWidth="1396" windowHeight="870" activeSheetId="1"/>
    <customWorkbookView name="Mark P. Holtzman - Personal View" guid="{02A235B9-26F6-4585-BDEC-2E6B275806B6}" mergeInterval="0" personalView="1" maximized="1" xWindow="1" yWindow="1" windowWidth="1680" windowHeight="830" activeSheetId="1"/>
    <customWorkbookView name="shu-user - Personal View" guid="{41474711-F210-4559-9929-08B566F4147A}" mergeInterval="0" personalView="1" maximized="1" xWindow="1" yWindow="1" windowWidth="1400" windowHeight="830" activeSheetId="1"/>
    <customWorkbookView name="x - Personal View" guid="{2C709BE2-4DEB-44C8-B0FD-F0E9220FB3EA}" mergeInterval="0" personalView="1" maximized="1" xWindow="1" yWindow="1" windowWidth="1276" windowHeight="671" activeSheetId="1"/>
    <customWorkbookView name="Mark Holtzman - Personal View" guid="{6D0CE2A8-AAEC-4A62-AFF9-254EB89F6A6C}" mergeInterval="0" personalView="1" maximized="1" xWindow="-8" yWindow="-8" windowWidth="1382" windowHeight="409" activeSheetId="1"/>
    <customWorkbookView name="Administrator - Personal View" guid="{BD9278FE-9876-441A-B2AA-1D0B4E109EE7}" mergeInterval="0" personalView="1" maximized="1" xWindow="1" yWindow="1" windowWidth="1276" windowHeight="570" activeSheetId="4"/>
  </customWorkbookViews>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Y62" i="13" l="1"/>
  <c r="AA39" i="13"/>
  <c r="AB44" i="13" l="1"/>
  <c r="AA43" i="13"/>
  <c r="R37" i="13"/>
  <c r="S41" i="13"/>
  <c r="R16" i="13"/>
  <c r="R18" i="13"/>
  <c r="R10" i="13"/>
  <c r="K42" i="13"/>
  <c r="L43" i="13"/>
  <c r="L42" i="13"/>
  <c r="L39" i="13"/>
  <c r="L38" i="13"/>
  <c r="K19" i="13"/>
  <c r="K17" i="13"/>
  <c r="K12" i="13"/>
  <c r="F65" i="13"/>
  <c r="E65" i="13"/>
  <c r="F66" i="13"/>
  <c r="E66" i="13"/>
  <c r="F64" i="13"/>
  <c r="E64" i="13"/>
  <c r="F63" i="13"/>
  <c r="E63" i="13"/>
  <c r="F62" i="13"/>
  <c r="E62" i="13"/>
  <c r="F61" i="13"/>
  <c r="E61" i="13"/>
  <c r="D65" i="13"/>
  <c r="D64" i="13"/>
  <c r="D63" i="13"/>
  <c r="D62" i="13"/>
  <c r="D66" i="13"/>
  <c r="D61" i="13"/>
  <c r="F47" i="13"/>
  <c r="F45" i="13"/>
  <c r="T18" i="13" s="1"/>
  <c r="F43" i="13"/>
  <c r="T16" i="13" s="1"/>
  <c r="F41" i="13"/>
  <c r="T14" i="13" s="1"/>
  <c r="D41" i="13"/>
  <c r="R41" i="13" s="1"/>
  <c r="F39" i="13"/>
  <c r="T12" i="13" s="1"/>
  <c r="F38" i="13"/>
  <c r="F40" i="13" s="1"/>
  <c r="F37" i="13"/>
  <c r="T10" i="13" s="1"/>
  <c r="F36" i="13"/>
  <c r="Z64" i="13" s="1"/>
  <c r="D39" i="13"/>
  <c r="E45" i="13"/>
  <c r="S18" i="13" s="1"/>
  <c r="D37" i="13"/>
  <c r="AA44" i="13" s="1"/>
  <c r="D38" i="13"/>
  <c r="R11" i="13" s="1"/>
  <c r="E38" i="13"/>
  <c r="S38" i="13" s="1"/>
  <c r="E37" i="13"/>
  <c r="S37" i="13" s="1"/>
  <c r="E41" i="13"/>
  <c r="S14" i="13" s="1"/>
  <c r="D45" i="13"/>
  <c r="E47" i="13"/>
  <c r="E43" i="13"/>
  <c r="S16" i="13" s="1"/>
  <c r="E39" i="13"/>
  <c r="S39" i="13" s="1"/>
  <c r="E36" i="13"/>
  <c r="AB43" i="13" s="1"/>
  <c r="D47" i="13"/>
  <c r="D43" i="13"/>
  <c r="R43" i="13" s="1"/>
  <c r="D36" i="13"/>
  <c r="R36" i="13" s="1"/>
  <c r="F21" i="13"/>
  <c r="M21" i="13" s="1"/>
  <c r="F20" i="13"/>
  <c r="M20" i="13" s="1"/>
  <c r="F19" i="13"/>
  <c r="M19" i="13" s="1"/>
  <c r="F18" i="13"/>
  <c r="M18" i="13" s="1"/>
  <c r="E20" i="13"/>
  <c r="L47" i="13" s="1"/>
  <c r="E21" i="13"/>
  <c r="L48" i="13" s="1"/>
  <c r="D21" i="13"/>
  <c r="K21" i="13" s="1"/>
  <c r="D20" i="13"/>
  <c r="K47" i="13" s="1"/>
  <c r="E19" i="13"/>
  <c r="L46" i="13" s="1"/>
  <c r="E18" i="13"/>
  <c r="L18" i="13" s="1"/>
  <c r="D19" i="13"/>
  <c r="K46" i="13" s="1"/>
  <c r="D18" i="13"/>
  <c r="K45" i="13" s="1"/>
  <c r="F17" i="13"/>
  <c r="M17" i="13" s="1"/>
  <c r="E17" i="13"/>
  <c r="L44" i="13" s="1"/>
  <c r="D17" i="13"/>
  <c r="AA49" i="13" s="1"/>
  <c r="F16" i="13"/>
  <c r="E16" i="13"/>
  <c r="D16" i="13"/>
  <c r="K43" i="13" s="1"/>
  <c r="F15" i="13"/>
  <c r="M15" i="13" s="1"/>
  <c r="E15" i="13"/>
  <c r="L15" i="13" s="1"/>
  <c r="D15" i="13"/>
  <c r="K15" i="13" s="1"/>
  <c r="F13" i="13"/>
  <c r="AB64" i="13" s="1"/>
  <c r="F12" i="13"/>
  <c r="F11" i="13"/>
  <c r="M11" i="13" s="1"/>
  <c r="F10" i="13"/>
  <c r="M10" i="13" s="1"/>
  <c r="F9" i="13"/>
  <c r="M9" i="13" s="1"/>
  <c r="E12" i="13"/>
  <c r="L12" i="13" s="1"/>
  <c r="E11" i="13"/>
  <c r="L11" i="13" s="1"/>
  <c r="E10" i="13"/>
  <c r="L10" i="13" s="1"/>
  <c r="E9" i="13"/>
  <c r="L36" i="13" s="1"/>
  <c r="E13" i="13"/>
  <c r="L40" i="13" s="1"/>
  <c r="D12" i="13"/>
  <c r="K39" i="13" s="1"/>
  <c r="D11" i="13"/>
  <c r="K11" i="13" s="1"/>
  <c r="D13" i="13"/>
  <c r="AA50" i="13" s="1"/>
  <c r="D10" i="13"/>
  <c r="K10" i="13" s="1"/>
  <c r="D9" i="13"/>
  <c r="AA47" i="13" s="1"/>
  <c r="T13" i="13" l="1"/>
  <c r="F42" i="13"/>
  <c r="M16" i="13"/>
  <c r="L21" i="13"/>
  <c r="K20" i="13"/>
  <c r="K36" i="13"/>
  <c r="L45" i="13"/>
  <c r="S11" i="13"/>
  <c r="R14" i="13"/>
  <c r="S43" i="13"/>
  <c r="AB62" i="13"/>
  <c r="AB45" i="13"/>
  <c r="L16" i="13"/>
  <c r="L20" i="13"/>
  <c r="K37" i="13"/>
  <c r="S36" i="13"/>
  <c r="AB63" i="13"/>
  <c r="AA45" i="13"/>
  <c r="M12" i="13"/>
  <c r="R45" i="13"/>
  <c r="L9" i="13"/>
  <c r="D40" i="13"/>
  <c r="K9" i="13"/>
  <c r="K18" i="13"/>
  <c r="K38" i="13"/>
  <c r="K48" i="13"/>
  <c r="R12" i="13"/>
  <c r="S45" i="13"/>
  <c r="Z62" i="13"/>
  <c r="AB47" i="13"/>
  <c r="S12" i="13"/>
  <c r="Z63" i="13"/>
  <c r="E40" i="13"/>
  <c r="K16" i="13"/>
  <c r="L37" i="13"/>
  <c r="K40" i="13"/>
  <c r="K44" i="13"/>
  <c r="S10" i="13"/>
  <c r="AB49" i="13"/>
  <c r="R38" i="13"/>
  <c r="AB50" i="13"/>
  <c r="L19" i="13"/>
  <c r="T11" i="13"/>
  <c r="L17" i="13"/>
  <c r="R39" i="13"/>
  <c r="Y47" i="13"/>
  <c r="R13" i="13" l="1"/>
  <c r="R40" i="13"/>
  <c r="F44" i="13"/>
  <c r="T15" i="13"/>
  <c r="D42" i="13"/>
  <c r="E42" i="13"/>
  <c r="S13" i="13"/>
  <c r="S40" i="13"/>
  <c r="Y49" i="13"/>
  <c r="Y50" i="13"/>
  <c r="Y45" i="13"/>
  <c r="Y44" i="13"/>
  <c r="Y43" i="13"/>
  <c r="Y41" i="13"/>
  <c r="Y40" i="13"/>
  <c r="Y39" i="13"/>
  <c r="E44" i="13" l="1"/>
  <c r="S42" i="13"/>
  <c r="S15" i="13"/>
  <c r="D44" i="13"/>
  <c r="R15" i="13"/>
  <c r="R42" i="13"/>
  <c r="F46" i="13"/>
  <c r="T17" i="13"/>
  <c r="K51" i="13"/>
  <c r="AA64" i="13" l="1"/>
  <c r="T19" i="13"/>
  <c r="AC64" i="13"/>
  <c r="Y64" i="13"/>
  <c r="D46" i="13"/>
  <c r="R44" i="13"/>
  <c r="R17" i="13"/>
  <c r="S17" i="13"/>
  <c r="S44" i="13"/>
  <c r="E46" i="13"/>
  <c r="K52" i="13"/>
  <c r="R46" i="13" l="1"/>
  <c r="AA62" i="13"/>
  <c r="AA41" i="13"/>
  <c r="AC62" i="13"/>
  <c r="R19" i="13"/>
  <c r="Y74" i="13" s="1"/>
  <c r="AA40" i="13"/>
  <c r="AB39" i="13"/>
  <c r="AA63" i="13"/>
  <c r="AC63" i="13"/>
  <c r="S19" i="13"/>
  <c r="S46" i="13"/>
  <c r="AB41" i="13"/>
  <c r="AB40" i="13"/>
  <c r="Y63" i="13"/>
  <c r="Y75" i="13" s="1"/>
  <c r="C4" i="13"/>
  <c r="J4" i="13" s="1"/>
  <c r="Q4" i="13" s="1"/>
  <c r="X32" i="13" s="1"/>
  <c r="AB75" i="13"/>
  <c r="S57" i="13"/>
  <c r="S53" i="13"/>
  <c r="S49" i="13"/>
  <c r="T57" i="13"/>
  <c r="T53" i="13"/>
  <c r="T49" i="13"/>
  <c r="R25" i="13"/>
  <c r="S25" i="13"/>
  <c r="S23" i="13"/>
  <c r="T24" i="13"/>
  <c r="T22" i="13"/>
  <c r="K61" i="13"/>
  <c r="K57" i="13"/>
  <c r="L60" i="13"/>
  <c r="L55" i="13"/>
  <c r="M63" i="13"/>
  <c r="M60" i="13"/>
  <c r="M59" i="13"/>
  <c r="K26" i="13"/>
  <c r="K25" i="13"/>
  <c r="K24" i="13"/>
  <c r="L26" i="13"/>
  <c r="L25" i="13"/>
  <c r="L27" i="13"/>
  <c r="M55" i="13"/>
  <c r="T59" i="13"/>
  <c r="S59" i="13"/>
  <c r="R59" i="13"/>
  <c r="T58" i="13"/>
  <c r="S58" i="13"/>
  <c r="R58" i="13"/>
  <c r="R57" i="13"/>
  <c r="T56" i="13"/>
  <c r="S56" i="13"/>
  <c r="R56" i="13"/>
  <c r="T55" i="13"/>
  <c r="S55" i="13"/>
  <c r="R55" i="13"/>
  <c r="T54" i="13"/>
  <c r="S54" i="13"/>
  <c r="R54" i="13"/>
  <c r="R53" i="13"/>
  <c r="T52" i="13"/>
  <c r="S52" i="13"/>
  <c r="R52" i="13"/>
  <c r="T51" i="13"/>
  <c r="S51" i="13"/>
  <c r="R51" i="13"/>
  <c r="T50" i="13"/>
  <c r="S50" i="13"/>
  <c r="R50" i="13"/>
  <c r="R49" i="13"/>
  <c r="L63" i="13"/>
  <c r="K63" i="13"/>
  <c r="M62" i="13"/>
  <c r="L62" i="13"/>
  <c r="K62" i="13"/>
  <c r="M61" i="13"/>
  <c r="L61" i="13"/>
  <c r="K60" i="13"/>
  <c r="L59" i="13"/>
  <c r="K59" i="13"/>
  <c r="M58" i="13"/>
  <c r="L58" i="13"/>
  <c r="K58" i="13"/>
  <c r="M57" i="13"/>
  <c r="L57" i="13"/>
  <c r="K55" i="13"/>
  <c r="M54" i="13"/>
  <c r="L54" i="13"/>
  <c r="K54" i="13"/>
  <c r="M53" i="13"/>
  <c r="L53" i="13"/>
  <c r="K53" i="13"/>
  <c r="M52" i="13"/>
  <c r="L52" i="13"/>
  <c r="M51" i="13"/>
  <c r="L51" i="13"/>
  <c r="Z74" i="13"/>
  <c r="AB74" i="13"/>
  <c r="Z76" i="13"/>
  <c r="Z75" i="13"/>
  <c r="AB76" i="13"/>
  <c r="Y76" i="13"/>
  <c r="AA75" i="13"/>
  <c r="D24" i="13"/>
  <c r="F69" i="13"/>
  <c r="E69" i="13"/>
  <c r="D69" i="13"/>
  <c r="F55" i="13"/>
  <c r="E55" i="13"/>
  <c r="F54" i="13"/>
  <c r="E54" i="13"/>
  <c r="F53" i="13"/>
  <c r="E53" i="13"/>
  <c r="F52" i="13"/>
  <c r="E52" i="13"/>
  <c r="F51" i="13"/>
  <c r="E51" i="13"/>
  <c r="D55" i="13"/>
  <c r="D54" i="13"/>
  <c r="D53" i="13"/>
  <c r="D52" i="13"/>
  <c r="D51" i="13"/>
  <c r="F27" i="13"/>
  <c r="E27" i="13"/>
  <c r="F26" i="13"/>
  <c r="E26" i="13"/>
  <c r="F25" i="13"/>
  <c r="E25" i="13"/>
  <c r="F24" i="13"/>
  <c r="E24" i="13"/>
  <c r="D27" i="13"/>
  <c r="D26" i="13"/>
  <c r="D25" i="13"/>
  <c r="T26" i="13"/>
  <c r="R23" i="13"/>
  <c r="R24" i="13"/>
  <c r="S24" i="13"/>
  <c r="T25" i="13"/>
  <c r="T23" i="13"/>
  <c r="R22" i="13"/>
  <c r="M24" i="13"/>
  <c r="M26" i="13"/>
  <c r="M25" i="13"/>
  <c r="M27" i="13"/>
  <c r="R26" i="13" l="1"/>
  <c r="S22" i="13"/>
  <c r="AC75" i="13"/>
  <c r="S26" i="13"/>
  <c r="K27" i="13"/>
  <c r="AA76" i="13"/>
  <c r="AC74" i="13"/>
  <c r="L24" i="13"/>
  <c r="AA74" i="13"/>
  <c r="X4" i="13"/>
  <c r="AC76" i="13" l="1"/>
</calcChain>
</file>

<file path=xl/sharedStrings.xml><?xml version="1.0" encoding="utf-8"?>
<sst xmlns="http://schemas.openxmlformats.org/spreadsheetml/2006/main" count="1114" uniqueCount="346">
  <si>
    <t xml:space="preserve">FINANCIAL ACCOUNTING </t>
  </si>
  <si>
    <t>SPREADSHEET PROJECT</t>
  </si>
  <si>
    <t>Company name</t>
  </si>
  <si>
    <t>Ticker</t>
  </si>
  <si>
    <t>Prepared By:</t>
  </si>
  <si>
    <t>Date:</t>
  </si>
  <si>
    <t xml:space="preserve"> STEP #4 INDUSTRY FINANCIAL RATIOS</t>
  </si>
  <si>
    <t>Condensed - Balance Sheet</t>
  </si>
  <si>
    <t>Common-Sized Balance Sheet</t>
  </si>
  <si>
    <t>Common-Sized Income Statement</t>
  </si>
  <si>
    <t>Industry Ratios</t>
  </si>
  <si>
    <t>$ in millions (one decimal place)</t>
  </si>
  <si>
    <t>Current Year</t>
  </si>
  <si>
    <t>Prior Year</t>
  </si>
  <si>
    <t>Base Year</t>
  </si>
  <si>
    <t>Percentage two decimal places</t>
  </si>
  <si>
    <t xml:space="preserve"> Industry </t>
  </si>
  <si>
    <t>Current assets</t>
  </si>
  <si>
    <t>Net sales</t>
  </si>
  <si>
    <t>Title of Ratio</t>
  </si>
  <si>
    <t>Property, plant, and equipment, net</t>
  </si>
  <si>
    <t>Cost of goods sold</t>
  </si>
  <si>
    <r>
      <t xml:space="preserve">     </t>
    </r>
    <r>
      <rPr>
        <b/>
        <i/>
        <sz val="11"/>
        <rFont val="Arial"/>
        <family val="2"/>
      </rPr>
      <t>Profitability Ratios</t>
    </r>
  </si>
  <si>
    <t>Goodwill and other intangible assets</t>
  </si>
  <si>
    <t>Gross profit</t>
  </si>
  <si>
    <t xml:space="preserve">Return on sales (ROS) </t>
  </si>
  <si>
    <t>(a)</t>
  </si>
  <si>
    <t>Other assets</t>
  </si>
  <si>
    <t>Operating expenses</t>
  </si>
  <si>
    <t>Return on assets (ROA)</t>
  </si>
  <si>
    <t>Total assets</t>
  </si>
  <si>
    <t>Operating Income</t>
  </si>
  <si>
    <t>Return on equity (ROE)</t>
  </si>
  <si>
    <t>Non-operating revenues and (expenses)</t>
  </si>
  <si>
    <r>
      <t xml:space="preserve">     </t>
    </r>
    <r>
      <rPr>
        <b/>
        <i/>
        <sz val="11"/>
        <rFont val="Arial"/>
        <family val="2"/>
      </rPr>
      <t>Asset</t>
    </r>
    <r>
      <rPr>
        <b/>
        <sz val="11"/>
        <rFont val="Arial"/>
        <family val="2"/>
      </rPr>
      <t xml:space="preserve"> </t>
    </r>
    <r>
      <rPr>
        <b/>
        <i/>
        <sz val="11"/>
        <rFont val="Arial"/>
        <family val="2"/>
      </rPr>
      <t>Management Efficiency Ratios</t>
    </r>
  </si>
  <si>
    <t>Current liabilities</t>
  </si>
  <si>
    <t>Income / (loss) before income taxes</t>
  </si>
  <si>
    <t>Accounts receivable turnover</t>
  </si>
  <si>
    <t>(b)</t>
  </si>
  <si>
    <t>Long-term &amp; other non-current liabilities</t>
  </si>
  <si>
    <t>Provision (Benefit) for income tax</t>
  </si>
  <si>
    <t>Inventory turnover</t>
  </si>
  <si>
    <t>Total liabilities</t>
  </si>
  <si>
    <t>Income / (loss) from continuing operations</t>
  </si>
  <si>
    <t>Asset turnover</t>
  </si>
  <si>
    <t>Contributed capital</t>
  </si>
  <si>
    <t>Nonrecurring items, income / (loss)</t>
  </si>
  <si>
    <t xml:space="preserve">     Liquidity Ratios</t>
  </si>
  <si>
    <t>Retained earnings</t>
  </si>
  <si>
    <t>Net income</t>
  </si>
  <si>
    <t>Current ratio</t>
  </si>
  <si>
    <t>Treasury stock and other equity</t>
  </si>
  <si>
    <t xml:space="preserve">     Long-term Solvency Ratios</t>
  </si>
  <si>
    <t>Total equity</t>
  </si>
  <si>
    <t>Checks - Income Statement</t>
  </si>
  <si>
    <t>Debt ratio</t>
  </si>
  <si>
    <t xml:space="preserve">     Gross Profit</t>
  </si>
  <si>
    <t>Financial leverage</t>
  </si>
  <si>
    <t>Checks - Balance Sheet</t>
  </si>
  <si>
    <t>Checks - Common Sized Balance Sheet</t>
  </si>
  <si>
    <t xml:space="preserve">     Operating income / (loss)</t>
  </si>
  <si>
    <t xml:space="preserve">     Total assets</t>
  </si>
  <si>
    <t xml:space="preserve">     Income / (loss) before income taxes</t>
  </si>
  <si>
    <t>Industry Name (from msn.money.com):</t>
  </si>
  <si>
    <t xml:space="preserve">     Total liabilities</t>
  </si>
  <si>
    <t xml:space="preserve">     Income / (loss) from continuing operations</t>
  </si>
  <si>
    <t xml:space="preserve">     Total equity</t>
  </si>
  <si>
    <t xml:space="preserve">     Net income / (loss)</t>
  </si>
  <si>
    <t xml:space="preserve"> (a) Stated as a percentage - two decimal place</t>
  </si>
  <si>
    <t xml:space="preserve">     Total Assets = 
              Total liabilities + Total equity</t>
  </si>
  <si>
    <t xml:space="preserve"> (b) Stated as a factor - two decimal place</t>
  </si>
  <si>
    <t xml:space="preserve"> STEP #5 COMPANY FINANCIAL RATIOS</t>
  </si>
  <si>
    <t>Condensed - Income Statement</t>
  </si>
  <si>
    <t>Trend Analysis - Balance Sheet</t>
  </si>
  <si>
    <t>Trend Analysis - Income Statement</t>
  </si>
  <si>
    <t>Company's  Ratios</t>
  </si>
  <si>
    <t>Base year at 100</t>
  </si>
  <si>
    <t>Net sales revenue</t>
  </si>
  <si>
    <t xml:space="preserve"> Industry Ratios</t>
  </si>
  <si>
    <t xml:space="preserve">         Company Ratios</t>
  </si>
  <si>
    <t>Change</t>
  </si>
  <si>
    <r>
      <t xml:space="preserve">     </t>
    </r>
    <r>
      <rPr>
        <b/>
        <i/>
        <sz val="11"/>
        <rFont val="Arial"/>
        <family val="2"/>
      </rPr>
      <t>Profitability Ratios (a)</t>
    </r>
  </si>
  <si>
    <t>Return on sales (ROS)</t>
  </si>
  <si>
    <t>Operating income / (loss)</t>
  </si>
  <si>
    <t>Net income / (loss)</t>
  </si>
  <si>
    <t>Earnings per share - Diluted</t>
  </si>
  <si>
    <t>Checks - Trend Income Statement</t>
  </si>
  <si>
    <t>Checks - Trend Balance Sheet</t>
  </si>
  <si>
    <t>Non-operating revenues and expenses</t>
  </si>
  <si>
    <t>Income before income taxes</t>
  </si>
  <si>
    <t>DuPont Analysis of Return on Equity</t>
  </si>
  <si>
    <t>Provision for income tax</t>
  </si>
  <si>
    <t>Income from continuing operations</t>
  </si>
  <si>
    <t>Ratio</t>
  </si>
  <si>
    <t>Return on Sales (ROS)</t>
  </si>
  <si>
    <t>x Asset Turnover</t>
  </si>
  <si>
    <t>= Return on Assets (ROA)</t>
  </si>
  <si>
    <t xml:space="preserve">x Financial Leverage </t>
  </si>
  <si>
    <t>= Return on Equity (ROE)</t>
  </si>
  <si>
    <t>Condensed - Statement of Cash Flows</t>
  </si>
  <si>
    <t>Long-term liabilities</t>
  </si>
  <si>
    <t>Nonrecurring items</t>
  </si>
  <si>
    <t>Type</t>
  </si>
  <si>
    <t>Profitability</t>
  </si>
  <si>
    <t>Efficiency</t>
  </si>
  <si>
    <t>Solvency</t>
  </si>
  <si>
    <t>Formula</t>
  </si>
  <si>
    <t>Net Income /        Revenue</t>
  </si>
  <si>
    <t>Revenue / 
Total Assets</t>
  </si>
  <si>
    <t>Net Income /
Total Assets</t>
  </si>
  <si>
    <t>Total Assets / Total Equity</t>
  </si>
  <si>
    <t>Net Income /
Total Equity</t>
  </si>
  <si>
    <t>Beginning cash balance</t>
  </si>
  <si>
    <t xml:space="preserve">   Net cash inflow / (outflow) from operating activities</t>
  </si>
  <si>
    <t xml:space="preserve">   Net cash inflow / (outflow) from investing activities</t>
  </si>
  <si>
    <t xml:space="preserve">   Net cash inflow / (outflow) from financing activities</t>
  </si>
  <si>
    <t xml:space="preserve">   Effect of exchange rate changes &amp; other</t>
  </si>
  <si>
    <t>Ending cash balance</t>
  </si>
  <si>
    <t>Checks - Cash flow statement</t>
  </si>
  <si>
    <t>Checks - DuPont Analysis of Return on Equity</t>
  </si>
  <si>
    <t xml:space="preserve">   Foots? (a)</t>
  </si>
  <si>
    <t>(a) "Foots?" means does it add down.  In the case of the Statement of Cash Flows, does the Beginning cash balance plus or minus the net Operating, Investing and Financing activities equal the Ending cash balance.</t>
  </si>
  <si>
    <t>Name of company</t>
  </si>
  <si>
    <t>$ in millions</t>
  </si>
  <si>
    <t>Enter Industry Name Here (from www.msn.com/money)</t>
  </si>
  <si>
    <t>Financial Ratio Analysis</t>
  </si>
  <si>
    <t>Do not change:</t>
  </si>
  <si>
    <t>a</t>
  </si>
  <si>
    <t>b</t>
  </si>
  <si>
    <t>c</t>
  </si>
  <si>
    <t>d</t>
  </si>
  <si>
    <t>e</t>
  </si>
  <si>
    <t>%</t>
  </si>
  <si>
    <t>Stronger</t>
  </si>
  <si>
    <t>Increase</t>
  </si>
  <si>
    <t>Quicker</t>
  </si>
  <si>
    <t>More liquid</t>
  </si>
  <si>
    <t>More risk</t>
  </si>
  <si>
    <t>Weaker</t>
  </si>
  <si>
    <t>Decrase</t>
  </si>
  <si>
    <t>Slower</t>
  </si>
  <si>
    <t>Less liquid</t>
  </si>
  <si>
    <t>Less risk</t>
  </si>
  <si>
    <t>XXXXX</t>
  </si>
  <si>
    <t>DuPont Analysis of ROE</t>
  </si>
  <si>
    <t>Your company</t>
  </si>
  <si>
    <t>RATIO</t>
  </si>
  <si>
    <t>FORMULA</t>
  </si>
  <si>
    <t>Also referred to as…</t>
  </si>
  <si>
    <t xml:space="preserve">          Profitability Ratios</t>
  </si>
  <si>
    <t>= Net income / Revenue</t>
  </si>
  <si>
    <t>Net profit margin</t>
  </si>
  <si>
    <t>= ROS x Asset turnover = ROA x Financial leverage = ROE</t>
  </si>
  <si>
    <t xml:space="preserve">          Asset Management Efficiency Ratios</t>
  </si>
  <si>
    <t>Receivable turnover</t>
  </si>
  <si>
    <t xml:space="preserve">          Liquidity Ratios</t>
  </si>
  <si>
    <t>= Current assets / Current liabilities</t>
  </si>
  <si>
    <t xml:space="preserve">          Long-term Solvency ratios</t>
  </si>
  <si>
    <t>= Total liabilities / Total assets</t>
  </si>
  <si>
    <t>Leverage ratio</t>
  </si>
  <si>
    <t>SELECT</t>
  </si>
  <si>
    <t>STRONGER</t>
  </si>
  <si>
    <t>WEAKER</t>
  </si>
  <si>
    <t>STEP #1 CONDENSED FINANCIAL STATEMENTS</t>
  </si>
  <si>
    <t>STEP #2 BALANCE SHEET ANALYSIS</t>
  </si>
  <si>
    <t xml:space="preserve"> STEP #3 INCOME STATEMENT ANALYSIS</t>
  </si>
  <si>
    <t>Company Ratios</t>
  </si>
  <si>
    <t>Ratios</t>
  </si>
  <si>
    <t>Current year-end</t>
  </si>
  <si>
    <t>Prior year-end</t>
  </si>
  <si>
    <t>Base year-end</t>
  </si>
  <si>
    <t>= Net income / Total assets</t>
  </si>
  <si>
    <t>= Net income / Stockholders' equity</t>
  </si>
  <si>
    <t>= Revenue / Accounts receivable</t>
  </si>
  <si>
    <t>= Cost of goods sold / Inventory</t>
  </si>
  <si>
    <t>= Revenue / Total assets</t>
  </si>
  <si>
    <t>= Total assets / Total equity</t>
  </si>
  <si>
    <t>Current
 Year-end</t>
  </si>
  <si>
    <t>Prior 
Year-end</t>
  </si>
  <si>
    <t>Base
 Year-end</t>
  </si>
  <si>
    <t>Prior
 Year-end</t>
  </si>
  <si>
    <t xml:space="preserve"> </t>
  </si>
  <si>
    <t>Fall  2018</t>
  </si>
  <si>
    <t>ASSETS</t>
  </si>
  <si>
    <t>Cash and cash equivalents</t>
  </si>
  <si>
    <t>$</t>
  </si>
  <si>
    <t>Marketable securities</t>
  </si>
  <si>
    <t>Receivables from unconsolidated affiliates</t>
  </si>
  <si>
    <t>Trade accounts and notes receivable – net</t>
  </si>
  <si>
    <t>Financing receivables – net</t>
  </si>
  <si>
    <t>Financing receivables securitized – net</t>
  </si>
  <si>
    <t>Other receivables</t>
  </si>
  <si>
    <t>Equipment on operating leases – net</t>
  </si>
  <si>
    <t>Inventories</t>
  </si>
  <si>
    <t>Property and equipment – net</t>
  </si>
  <si>
    <t>Investments in unconsolidated affiliates</t>
  </si>
  <si>
    <t>Goodwill</t>
  </si>
  <si>
    <t>Other intangible assets – net</t>
  </si>
  <si>
    <t>Retirement benefits</t>
  </si>
  <si>
    <t>Deferred income taxes</t>
  </si>
  <si>
    <t>​</t>
  </si>
  <si>
    <t>Total Assets</t>
  </si>
  <si>
    <t>LIABILITIES AND STOCKHOLDERS' EQUITY</t>
  </si>
  <si>
    <t>LIABILITIES</t>
  </si>
  <si>
    <t>Short-term borrowings</t>
  </si>
  <si>
    <t>Short-term securitization borrowings</t>
  </si>
  <si>
    <t>Payables to unconsolidated affiliates</t>
  </si>
  <si>
    <t>Accounts payable and accrued expenses</t>
  </si>
  <si>
    <t>Long-term borrowings</t>
  </si>
  <si>
    <t>Retirement benefits and other liabilities</t>
  </si>
  <si>
    <t>Commitments and contingencies (Note 22)</t>
  </si>
  <si>
    <t>Redeemable noncontrolling interest (Note 4)</t>
  </si>
  <si>
    <t>STOCKHOLDERS' EQUITY</t>
  </si>
  <si>
    <t>Common stock, $1 par value (authorized – 1,200,000,000 shares;</t>
  </si>
  <si>
    <t>issued – 536,431,204 shares in 2017 and 2016), at paid-in amount</t>
  </si>
  <si>
    <t>Common stock in treasury, 214,589,902 shares in 2017 and 221,663,380 shares in 2016, at cost</t>
  </si>
  <si>
    <t>)</t>
  </si>
  <si>
    <t>(15,677.1</t>
  </si>
  <si>
    <t>Accumulated other comprehensive income (loss)</t>
  </si>
  <si>
    <t>(5,626.0</t>
  </si>
  <si>
    <t>Total Deere &amp; Company stockholders' equity</t>
  </si>
  <si>
    <t>Noncontrolling interests</t>
  </si>
  <si>
    <t>Total stockholders' equity</t>
  </si>
  <si>
    <t>Total Liabilities and Stockholders' Equity</t>
  </si>
  <si>
    <t>Cash Flows from Operating Activities</t>
  </si>
  <si>
    <t>Adjustments to reconcile net income to net cash provided by operating activities:</t>
  </si>
  <si>
    <t>Provision for credit losses</t>
  </si>
  <si>
    <t>Provision for depreciation and amortization</t>
  </si>
  <si>
    <t>Impairment charges</t>
  </si>
  <si>
    <t>Share-based compensation expense</t>
  </si>
  <si>
    <t>Gain on sale of unconsolidated affiliates and investments</t>
  </si>
  <si>
    <t>(375.1</t>
  </si>
  <si>
    <t>(74.5</t>
  </si>
  <si>
    <t>Undistributed earnings of unconsolidated affiliates</t>
  </si>
  <si>
    <t>(14.4</t>
  </si>
  <si>
    <t>(1.9</t>
  </si>
  <si>
    <t>(1.0</t>
  </si>
  <si>
    <t>Provision (credit) for deferred income taxes</t>
  </si>
  <si>
    <t>(18.4</t>
  </si>
  <si>
    <t>Changes in assets and liabilities:</t>
  </si>
  <si>
    <t>Trade, notes and financing receivables related to sales</t>
  </si>
  <si>
    <t>(838.9</t>
  </si>
  <si>
    <t>Insurance receivables</t>
  </si>
  <si>
    <t>(1,305.3</t>
  </si>
  <si>
    <t>(106.1</t>
  </si>
  <si>
    <t>(691.4</t>
  </si>
  <si>
    <t>(155.2</t>
  </si>
  <si>
    <t>(503.6</t>
  </si>
  <si>
    <t>Accrued income taxes payable/receivable</t>
  </si>
  <si>
    <t>(84.2</t>
  </si>
  <si>
    <t>(119.1</t>
  </si>
  <si>
    <t>(31.9</t>
  </si>
  <si>
    <t>Other</t>
  </si>
  <si>
    <t>(299.4</t>
  </si>
  <si>
    <t>(87.4</t>
  </si>
  <si>
    <t>Net cash provided by operating activities</t>
  </si>
  <si>
    <t>Cash Flows from Investing Activities</t>
  </si>
  <si>
    <t>Collections of receivables (excluding receivables related to sales)</t>
  </si>
  <si>
    <t>Proceeds from maturities and sales of marketable securities</t>
  </si>
  <si>
    <t>Proceeds from sales of equipment on operating leases</t>
  </si>
  <si>
    <t>Proceeds from sales of businesses and unconsolidated affiliates, net of cash sold</t>
  </si>
  <si>
    <t>Cost of receivables acquired (excluding receivables related to sales)</t>
  </si>
  <si>
    <t>(15,221.8</t>
  </si>
  <si>
    <t>(13,954.5</t>
  </si>
  <si>
    <t>(14,996.5</t>
  </si>
  <si>
    <t>Purchases of marketable securities</t>
  </si>
  <si>
    <t>(118.0</t>
  </si>
  <si>
    <t>(171.2</t>
  </si>
  <si>
    <t>(154.9</t>
  </si>
  <si>
    <t>Purchases of property and equipment</t>
  </si>
  <si>
    <t>(594.9</t>
  </si>
  <si>
    <t>(644.4</t>
  </si>
  <si>
    <t>(694.0</t>
  </si>
  <si>
    <t>Cost of equipment on operating leases acquired</t>
  </si>
  <si>
    <t>(1,997.4</t>
  </si>
  <si>
    <t>(2,310.7</t>
  </si>
  <si>
    <t>(2,132.1</t>
  </si>
  <si>
    <t>Acquisitions of businesses, net of cash acquired</t>
  </si>
  <si>
    <t>(284.2</t>
  </si>
  <si>
    <t>(198.5</t>
  </si>
  <si>
    <t>(58.0</t>
  </si>
  <si>
    <t>(16.0</t>
  </si>
  <si>
    <t>(60.2</t>
  </si>
  <si>
    <t>Net cash used for investing activities</t>
  </si>
  <si>
    <t>Cash Flows from Financing Activities</t>
  </si>
  <si>
    <t>Increase (decrease) in total short-term borrowings</t>
  </si>
  <si>
    <t>(1,213.6</t>
  </si>
  <si>
    <t>Proceeds from long-term borrowings</t>
  </si>
  <si>
    <t>Payments of long-term borrowings</t>
  </si>
  <si>
    <t>(5,397.0</t>
  </si>
  <si>
    <t>(5,267.6</t>
  </si>
  <si>
    <t>(4,863.2</t>
  </si>
  <si>
    <t>Proceeds from issuance of common stock</t>
  </si>
  <si>
    <t>Repurchases of common stock</t>
  </si>
  <si>
    <t>(6.2</t>
  </si>
  <si>
    <t>(205.4</t>
  </si>
  <si>
    <t>(2,770.7</t>
  </si>
  <si>
    <t>Dividends paid</t>
  </si>
  <si>
    <t>(764.0</t>
  </si>
  <si>
    <t>(761.3</t>
  </si>
  <si>
    <t>(816.3</t>
  </si>
  <si>
    <t>(87.8</t>
  </si>
  <si>
    <t>(64.7</t>
  </si>
  <si>
    <t>(72.1</t>
  </si>
  <si>
    <t>Net cash provided by (used for) financing activities</t>
  </si>
  <si>
    <t>Effect of Exchange Rate Changes on Cash and Cash Equivalents</t>
  </si>
  <si>
    <t>Net Increase in Cash and Cash Equivalents</t>
  </si>
  <si>
    <t>Cash and Cash Equivalents at Beginning of Year</t>
  </si>
  <si>
    <t>Cash and Cash Equivalents at End of Year</t>
  </si>
  <si>
    <t>Net Sales and Revenues</t>
  </si>
  <si>
    <t>Finance and interest income</t>
  </si>
  <si>
    <t>Other income</t>
  </si>
  <si>
    <t>Total</t>
  </si>
  <si>
    <t>Costs and Expenses</t>
  </si>
  <si>
    <t>Cost of sales</t>
  </si>
  <si>
    <t>Research and development expenses</t>
  </si>
  <si>
    <t>Selling, administrative and general expenses</t>
  </si>
  <si>
    <t>Interest expense</t>
  </si>
  <si>
    <t>Other operating expenses</t>
  </si>
  <si>
    <t>Income of Consolidated Group before Income Taxes</t>
  </si>
  <si>
    <t>Provision for income taxes</t>
  </si>
  <si>
    <t>Income of Consolidated Group</t>
  </si>
  <si>
    <t>Equity in income (loss) of unconsolidated affiliates</t>
  </si>
  <si>
    <t>(2.4</t>
  </si>
  <si>
    <t>Net Income</t>
  </si>
  <si>
    <t>Less: Net income (loss) attributable to noncontrolling interests           </t>
  </si>
  <si>
    <t>Net Income Attributable to Deere &amp; Company</t>
  </si>
  <si>
    <t>Per Share Data</t>
  </si>
  <si>
    <t>Basic</t>
  </si>
  <si>
    <t>Diluted</t>
  </si>
  <si>
    <t>Dividends declared</t>
  </si>
  <si>
    <t>Average Shares Outstanding</t>
  </si>
  <si>
    <t>Commitments and contingencies (Note 22)</t>
  </si>
  <si>
    <t>Redeemable noncontrolling interest (Note 4)</t>
  </si>
  <si>
    <t>issued – 536,431,204 shares in 2016 and 2015), at paid-in amount</t>
  </si>
  <si>
    <t>Common stock in treasury, 221,663,380 shares in 2016 and 219,743,893 shares in 2015, at cost</t>
  </si>
  <si>
    <t>Total Deere &amp; Company stockholders' equity</t>
  </si>
  <si>
    <t>John Deere</t>
  </si>
  <si>
    <t>DE</t>
  </si>
  <si>
    <t>Minja Gligic</t>
  </si>
  <si>
    <t>10/29/2018</t>
  </si>
  <si>
    <t>Farm &amp; Construction equipment</t>
  </si>
  <si>
    <t>10/31/15</t>
  </si>
  <si>
    <t>10/31/16</t>
  </si>
  <si>
    <t>10/29/17</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</si>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</sst>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quot;* #,##0.00_);_(&quot;$&quot;* \(#,##0.00\);_(&quot;$&quot;* &quot;-&quot;??_);_(@_)"/>
    <numFmt numFmtId="43" formatCode="_(* #,##0.00_);_(* \(#,##0.00\);_(* &quot;-&quot;??_);_(@_)"/>
    <numFmt numFmtId="164" formatCode="_(* #,##0.0_);_(* \(#,##0.0\);_(* &quot;-&quot;??_);_(@_)"/>
    <numFmt numFmtId="165" formatCode="_(* #,##0_);_(* \(#,##0\);_(* &quot;-&quot;??_);_(@_)"/>
    <numFmt numFmtId="166" formatCode="_(&quot;$ &quot;#,##0_);_(&quot;$ &quot;\(#,##0\)"/>
    <numFmt numFmtId="167" formatCode="_(&quot;$ &quot;#,##0.00_);_(&quot;$ &quot;\(#,##0.00\)"/>
  </numFmts>
  <fonts count="34" x14ac:knownFonts="1">
    <font>
      <sz val="10"/>
      <name val="Arial"/>
    </font>
    <font>
      <sz val="11"/>
      <color theme="1"/>
      <name val="Calibri"/>
      <family val="2"/>
      <scheme val="minor"/>
    </font>
    <font>
      <sz val="8"/>
      <name val="Arial"/>
      <family val="2"/>
    </font>
    <font>
      <b/>
      <sz val="14"/>
      <name val="Arial"/>
      <family val="2"/>
    </font>
    <font>
      <b/>
      <sz val="12"/>
      <name val="Arial"/>
      <family val="2"/>
    </font>
    <font>
      <sz val="8"/>
      <color indexed="22"/>
      <name val="Arial"/>
      <family val="2"/>
    </font>
    <font>
      <b/>
      <sz val="11"/>
      <name val="Arial"/>
      <family val="2"/>
    </font>
    <font>
      <sz val="11"/>
      <name val="Arial"/>
      <family val="2"/>
    </font>
    <font>
      <i/>
      <sz val="10"/>
      <name val="Arial"/>
      <family val="2"/>
    </font>
    <font>
      <sz val="10"/>
      <name val="Arial"/>
      <family val="2"/>
    </font>
    <font>
      <sz val="12"/>
      <name val="Arial"/>
      <family val="2"/>
    </font>
    <font>
      <b/>
      <i/>
      <sz val="11"/>
      <name val="Arial"/>
      <family val="2"/>
    </font>
    <font>
      <sz val="8"/>
      <name val="Arial"/>
      <family val="2"/>
    </font>
    <font>
      <b/>
      <i/>
      <sz val="14"/>
      <color indexed="8"/>
      <name val="Calibri"/>
      <family val="2"/>
    </font>
    <font>
      <sz val="18"/>
      <color theme="0" tint="-4.9989318521683403E-2"/>
      <name val="Arial"/>
      <family val="2"/>
    </font>
    <font>
      <sz val="10"/>
      <name val="Arial"/>
      <family val="2"/>
    </font>
    <font>
      <b/>
      <sz val="11"/>
      <color theme="0"/>
      <name val="Arial"/>
      <family val="2"/>
    </font>
    <font>
      <b/>
      <sz val="22"/>
      <name val="Arial"/>
      <family val="2"/>
    </font>
    <font>
      <b/>
      <sz val="10"/>
      <color rgb="FFFF0000"/>
      <name val="Arial"/>
      <family val="2"/>
    </font>
    <font>
      <b/>
      <sz val="12"/>
      <color theme="3"/>
      <name val="Arial"/>
      <family val="2"/>
    </font>
    <font>
      <b/>
      <sz val="14"/>
      <color theme="0"/>
      <name val="Arial"/>
      <family val="2"/>
    </font>
    <font>
      <b/>
      <sz val="12"/>
      <color theme="0"/>
      <name val="Arial"/>
      <family val="2"/>
    </font>
    <font>
      <b/>
      <sz val="11"/>
      <color theme="3"/>
      <name val="Arial"/>
      <family val="2"/>
    </font>
    <font>
      <b/>
      <sz val="11"/>
      <color rgb="FFFF0000"/>
      <name val="Arial"/>
      <family val="2"/>
    </font>
    <font>
      <sz val="11"/>
      <color theme="3"/>
      <name val="Arial"/>
      <family val="2"/>
    </font>
    <font>
      <b/>
      <sz val="10"/>
      <color theme="3"/>
      <name val="Arial"/>
      <family val="2"/>
    </font>
    <font>
      <b/>
      <sz val="12"/>
      <color rgb="FFFF0000"/>
      <name val="Arial"/>
      <family val="2"/>
    </font>
    <font>
      <i/>
      <sz val="11"/>
      <name val="Arial"/>
      <family val="2"/>
    </font>
    <font>
      <i/>
      <sz val="11"/>
      <color theme="3"/>
      <name val="Arial"/>
      <family val="2"/>
    </font>
    <font>
      <b/>
      <sz val="10"/>
      <color theme="0"/>
      <name val="Arial"/>
      <family val="2"/>
    </font>
    <font>
      <sz val="12"/>
      <color theme="3"/>
      <name val="Arial"/>
      <family val="2"/>
    </font>
    <font>
      <b/>
      <sz val="11"/>
      <name val="Calibri"/>
      <family val="2"/>
    </font>
    <font>
      <sz val="11"/>
      <name val="Calibri"/>
      <family val="2"/>
    </font>
    <font>
      <b/>
      <sz val="11"/>
      <color rgb="FF000000"/>
      <name val="Calibri"/>
      <family val="2"/>
    </font>
  </fonts>
  <fills count="15">
    <fill>
      <patternFill patternType="none"/>
    </fill>
    <fill>
      <patternFill patternType="gray125"/>
    </fill>
    <fill>
      <patternFill patternType="solid">
        <fgColor indexed="22"/>
        <bgColor indexed="64"/>
      </patternFill>
    </fill>
    <fill>
      <patternFill patternType="solid">
        <fgColor indexed="46"/>
        <bgColor indexed="64"/>
      </patternFill>
    </fill>
    <fill>
      <patternFill patternType="solid">
        <fgColor rgb="FF0070C0"/>
        <bgColor indexed="64"/>
      </patternFill>
    </fill>
    <fill>
      <patternFill patternType="solid">
        <fgColor theme="1"/>
        <bgColor indexed="64"/>
      </patternFill>
    </fill>
    <fill>
      <patternFill patternType="solid">
        <fgColor theme="3"/>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6" tint="0.59999389629810485"/>
        <bgColor indexed="64"/>
      </patternFill>
    </fill>
    <fill>
      <patternFill patternType="solid">
        <fgColor theme="7" tint="0.59999389629810485"/>
        <bgColor indexed="64"/>
      </patternFill>
    </fill>
    <fill>
      <patternFill patternType="solid">
        <fgColor theme="7" tint="0.59996337778862885"/>
        <bgColor indexed="64"/>
      </patternFill>
    </fill>
  </fills>
  <borders count="93">
    <border>
      <left/>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double">
        <color indexed="64"/>
      </left>
      <right style="thin">
        <color indexed="64"/>
      </right>
      <top style="thin">
        <color indexed="64"/>
      </top>
      <bottom style="double">
        <color indexed="64"/>
      </bottom>
      <diagonal/>
    </border>
    <border>
      <left style="double">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style="thin">
        <color indexed="64"/>
      </right>
      <top style="double">
        <color indexed="64"/>
      </top>
      <bottom style="double">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double">
        <color indexed="64"/>
      </left>
      <right/>
      <top/>
      <bottom style="double">
        <color indexed="64"/>
      </bottom>
      <diagonal/>
    </border>
    <border>
      <left style="thin">
        <color indexed="64"/>
      </left>
      <right/>
      <top style="thin">
        <color indexed="64"/>
      </top>
      <bottom style="thin">
        <color indexed="64"/>
      </bottom>
      <diagonal/>
    </border>
    <border>
      <left style="thin">
        <color indexed="64"/>
      </left>
      <right style="double">
        <color indexed="64"/>
      </right>
      <top style="double">
        <color indexed="64"/>
      </top>
      <bottom/>
      <diagonal/>
    </border>
    <border>
      <left/>
      <right/>
      <top/>
      <bottom style="double">
        <color indexed="64"/>
      </bottom>
      <diagonal/>
    </border>
    <border>
      <left/>
      <right style="double">
        <color indexed="64"/>
      </right>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style="medium">
        <color indexed="64"/>
      </right>
      <top style="thin">
        <color indexed="64"/>
      </top>
      <bottom style="thin">
        <color indexed="64"/>
      </bottom>
      <diagonal/>
    </border>
    <border>
      <left style="double">
        <color indexed="64"/>
      </left>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style="double">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right/>
      <top style="double">
        <color indexed="64"/>
      </top>
      <bottom/>
      <diagonal/>
    </border>
    <border>
      <left/>
      <right style="double">
        <color indexed="64"/>
      </right>
      <top style="double">
        <color indexed="64"/>
      </top>
      <bottom/>
      <diagonal/>
    </border>
    <border>
      <left/>
      <right style="thin">
        <color indexed="64"/>
      </right>
      <top style="double">
        <color indexed="64"/>
      </top>
      <bottom/>
      <diagonal/>
    </border>
    <border>
      <left/>
      <right style="thin">
        <color indexed="64"/>
      </right>
      <top/>
      <bottom style="double">
        <color indexed="64"/>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top style="thin">
        <color indexed="64"/>
      </top>
      <bottom style="double">
        <color indexed="64"/>
      </bottom>
      <diagonal/>
    </border>
    <border>
      <left style="thin">
        <color indexed="64"/>
      </left>
      <right style="double">
        <color indexed="64"/>
      </right>
      <top style="double">
        <color indexed="64"/>
      </top>
      <bottom style="thin">
        <color indexed="64"/>
      </bottom>
      <diagonal/>
    </border>
    <border>
      <left style="thick">
        <color theme="3"/>
      </left>
      <right/>
      <top style="thick">
        <color theme="3"/>
      </top>
      <bottom/>
      <diagonal/>
    </border>
    <border>
      <left/>
      <right/>
      <top style="thick">
        <color theme="3"/>
      </top>
      <bottom/>
      <diagonal/>
    </border>
    <border>
      <left/>
      <right style="thick">
        <color theme="3"/>
      </right>
      <top style="thick">
        <color theme="3"/>
      </top>
      <bottom/>
      <diagonal/>
    </border>
    <border>
      <left style="thick">
        <color theme="3"/>
      </left>
      <right/>
      <top/>
      <bottom/>
      <diagonal/>
    </border>
    <border>
      <left/>
      <right style="thick">
        <color theme="3"/>
      </right>
      <top/>
      <bottom/>
      <diagonal/>
    </border>
    <border>
      <left style="thick">
        <color theme="3"/>
      </left>
      <right/>
      <top/>
      <bottom style="thick">
        <color theme="3"/>
      </bottom>
      <diagonal/>
    </border>
    <border>
      <left/>
      <right/>
      <top/>
      <bottom style="thick">
        <color theme="3"/>
      </bottom>
      <diagonal/>
    </border>
    <border>
      <left/>
      <right style="thick">
        <color theme="3"/>
      </right>
      <top/>
      <bottom style="thick">
        <color theme="3"/>
      </bottom>
      <diagonal/>
    </border>
    <border>
      <left style="double">
        <color theme="3"/>
      </left>
      <right style="thin">
        <color theme="3"/>
      </right>
      <top style="thin">
        <color theme="3"/>
      </top>
      <bottom style="thin">
        <color theme="3"/>
      </bottom>
      <diagonal/>
    </border>
    <border>
      <left style="thin">
        <color theme="3"/>
      </left>
      <right style="thin">
        <color theme="3"/>
      </right>
      <top style="thin">
        <color theme="3"/>
      </top>
      <bottom style="thin">
        <color theme="3"/>
      </bottom>
      <diagonal/>
    </border>
    <border>
      <left style="thin">
        <color theme="3"/>
      </left>
      <right style="double">
        <color theme="3"/>
      </right>
      <top style="thin">
        <color theme="3"/>
      </top>
      <bottom style="thin">
        <color theme="3"/>
      </bottom>
      <diagonal/>
    </border>
    <border>
      <left style="double">
        <color theme="3"/>
      </left>
      <right style="thin">
        <color theme="3"/>
      </right>
      <top style="thin">
        <color theme="3"/>
      </top>
      <bottom style="double">
        <color theme="3"/>
      </bottom>
      <diagonal/>
    </border>
    <border>
      <left style="thin">
        <color theme="3"/>
      </left>
      <right style="thin">
        <color theme="3"/>
      </right>
      <top style="thin">
        <color theme="3"/>
      </top>
      <bottom style="double">
        <color theme="3"/>
      </bottom>
      <diagonal/>
    </border>
    <border>
      <left style="thin">
        <color theme="3"/>
      </left>
      <right style="double">
        <color theme="3"/>
      </right>
      <top style="thin">
        <color theme="3"/>
      </top>
      <bottom style="double">
        <color theme="3"/>
      </bottom>
      <diagonal/>
    </border>
    <border>
      <left/>
      <right/>
      <top style="double">
        <color theme="3"/>
      </top>
      <bottom style="thin">
        <color theme="3"/>
      </bottom>
      <diagonal/>
    </border>
    <border>
      <left/>
      <right style="double">
        <color theme="3"/>
      </right>
      <top style="double">
        <color theme="3"/>
      </top>
      <bottom style="thin">
        <color theme="3"/>
      </bottom>
      <diagonal/>
    </border>
    <border>
      <left style="double">
        <color theme="3"/>
      </left>
      <right/>
      <top style="double">
        <color theme="3"/>
      </top>
      <bottom style="thin">
        <color theme="3"/>
      </bottom>
      <diagonal/>
    </border>
    <border>
      <left style="double">
        <color theme="3"/>
      </left>
      <right style="thin">
        <color theme="3"/>
      </right>
      <top style="double">
        <color theme="3"/>
      </top>
      <bottom style="thin">
        <color theme="3"/>
      </bottom>
      <diagonal/>
    </border>
    <border>
      <left style="thin">
        <color theme="3"/>
      </left>
      <right style="thin">
        <color theme="3"/>
      </right>
      <top style="double">
        <color theme="3"/>
      </top>
      <bottom style="thin">
        <color theme="3"/>
      </bottom>
      <diagonal/>
    </border>
    <border>
      <left style="thin">
        <color theme="3"/>
      </left>
      <right style="double">
        <color theme="3"/>
      </right>
      <top style="double">
        <color theme="3"/>
      </top>
      <bottom style="thin">
        <color theme="3"/>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double">
        <color indexed="64"/>
      </top>
      <bottom/>
      <diagonal/>
    </border>
    <border>
      <left style="thin">
        <color indexed="64"/>
      </left>
      <right style="medium">
        <color indexed="64"/>
      </right>
      <top/>
      <bottom style="double">
        <color indexed="64"/>
      </bottom>
      <diagonal/>
    </border>
    <border>
      <left style="medium">
        <color indexed="64"/>
      </left>
      <right style="medium">
        <color indexed="64"/>
      </right>
      <top style="thin">
        <color indexed="64"/>
      </top>
      <bottom style="double">
        <color indexed="64"/>
      </bottom>
      <diagonal/>
    </border>
    <border>
      <left style="thin">
        <color indexed="64"/>
      </left>
      <right/>
      <top style="thin">
        <color indexed="64"/>
      </top>
      <bottom style="double">
        <color indexed="64"/>
      </bottom>
      <diagonal/>
    </border>
    <border>
      <left style="thin">
        <color indexed="64"/>
      </left>
      <right style="thin">
        <color indexed="64"/>
      </right>
      <top style="double">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double">
        <color indexed="64"/>
      </top>
      <bottom/>
      <diagonal/>
    </border>
    <border>
      <left style="double">
        <color theme="3"/>
      </left>
      <right style="thin">
        <color theme="3"/>
      </right>
      <top style="thin">
        <color theme="3"/>
      </top>
      <bottom/>
      <diagonal/>
    </border>
    <border>
      <left style="thin">
        <color theme="3"/>
      </left>
      <right style="thin">
        <color theme="3"/>
      </right>
      <top style="thin">
        <color theme="3"/>
      </top>
      <bottom/>
      <diagonal/>
    </border>
    <border>
      <left style="thin">
        <color theme="3"/>
      </left>
      <right style="double">
        <color theme="3"/>
      </right>
      <top style="thin">
        <color theme="3"/>
      </top>
      <bottom/>
      <diagonal/>
    </border>
    <border>
      <left style="double">
        <color theme="3"/>
      </left>
      <right/>
      <top style="thin">
        <color theme="3"/>
      </top>
      <bottom/>
      <diagonal/>
    </border>
    <border>
      <left/>
      <right/>
      <top style="thin">
        <color theme="3"/>
      </top>
      <bottom/>
      <diagonal/>
    </border>
    <border>
      <left/>
      <right style="double">
        <color theme="3"/>
      </right>
      <top style="thin">
        <color theme="3"/>
      </top>
      <bottom/>
      <diagonal/>
    </border>
    <border>
      <left style="double">
        <color theme="3"/>
      </left>
      <right/>
      <top/>
      <bottom/>
      <diagonal/>
    </border>
    <border>
      <left/>
      <right style="double">
        <color theme="3"/>
      </right>
      <top/>
      <bottom/>
      <diagonal/>
    </border>
    <border>
      <left style="double">
        <color theme="3"/>
      </left>
      <right/>
      <top/>
      <bottom style="double">
        <color theme="3"/>
      </bottom>
      <diagonal/>
    </border>
    <border>
      <left/>
      <right/>
      <top/>
      <bottom style="double">
        <color theme="3"/>
      </bottom>
      <diagonal/>
    </border>
    <border>
      <left/>
      <right style="double">
        <color theme="3"/>
      </right>
      <top/>
      <bottom style="double">
        <color theme="3"/>
      </bottom>
      <diagonal/>
    </border>
    <border>
      <left style="double">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double">
        <color indexed="64"/>
      </left>
      <right/>
      <top/>
      <bottom/>
      <diagonal/>
    </border>
    <border>
      <left/>
      <right style="double">
        <color indexed="64"/>
      </right>
      <top/>
      <bottom/>
      <diagonal/>
    </border>
    <border>
      <left style="medium">
        <color indexed="64"/>
      </left>
      <right/>
      <top style="double">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top/>
      <bottom style="double">
        <color indexed="64"/>
      </bottom>
      <diagonal/>
    </border>
    <border>
      <left/>
      <right style="medium">
        <color indexed="64"/>
      </right>
      <top style="thin">
        <color indexed="64"/>
      </top>
      <bottom style="thin">
        <color indexed="64"/>
      </bottom>
      <diagonal/>
    </border>
  </borders>
  <cellStyleXfs count="6">
    <xf numFmtId="0" fontId="0" fillId="0" borderId="0"/>
    <xf numFmtId="9" fontId="15" fillId="0" borderId="0" applyFont="0" applyFill="0" applyBorder="0" applyAlignment="0" applyProtection="0"/>
    <xf numFmtId="43" fontId="15" fillId="0" borderId="0" applyFont="0" applyFill="0" applyBorder="0" applyAlignment="0" applyProtection="0"/>
    <xf numFmtId="0" fontId="9" fillId="0" borderId="0"/>
    <xf numFmtId="44" fontId="9" fillId="0" borderId="0" applyFont="0" applyFill="0" applyBorder="0" applyAlignment="0" applyProtection="0"/>
    <xf numFmtId="0" fontId="1" fillId="0" borderId="0"/>
  </cellStyleXfs>
  <cellXfs count="392">
    <xf numFmtId="0" fontId="0" fillId="0" borderId="0" xfId="0"/>
    <xf numFmtId="0" fontId="3" fillId="0" borderId="0" xfId="0" applyFont="1"/>
    <xf numFmtId="0" fontId="7" fillId="0" borderId="1" xfId="0" applyFont="1" applyBorder="1"/>
    <xf numFmtId="0" fontId="4" fillId="0" borderId="0" xfId="0" applyFont="1" applyFill="1" applyBorder="1"/>
    <xf numFmtId="0" fontId="6" fillId="2" borderId="1" xfId="0" applyFont="1" applyFill="1" applyBorder="1"/>
    <xf numFmtId="0" fontId="6" fillId="2" borderId="6" xfId="0" applyFont="1" applyFill="1" applyBorder="1"/>
    <xf numFmtId="0" fontId="7" fillId="2" borderId="1" xfId="0" applyFont="1" applyFill="1" applyBorder="1"/>
    <xf numFmtId="0" fontId="6" fillId="0" borderId="1" xfId="0" applyFont="1" applyFill="1" applyBorder="1"/>
    <xf numFmtId="0" fontId="16" fillId="5" borderId="14" xfId="0" applyFont="1" applyFill="1" applyBorder="1"/>
    <xf numFmtId="0" fontId="16" fillId="5" borderId="10" xfId="0" applyFont="1" applyFill="1" applyBorder="1" applyAlignment="1">
      <alignment horizontal="center"/>
    </xf>
    <xf numFmtId="0" fontId="16" fillId="5" borderId="11" xfId="0" applyFont="1" applyFill="1" applyBorder="1" applyAlignment="1">
      <alignment horizontal="center"/>
    </xf>
    <xf numFmtId="165" fontId="0" fillId="2" borderId="2" xfId="2" applyNumberFormat="1" applyFont="1" applyFill="1" applyBorder="1"/>
    <xf numFmtId="165" fontId="0" fillId="0" borderId="2" xfId="2" applyNumberFormat="1" applyFont="1" applyBorder="1"/>
    <xf numFmtId="165" fontId="0" fillId="0" borderId="3" xfId="2" applyNumberFormat="1" applyFont="1" applyBorder="1"/>
    <xf numFmtId="165" fontId="0" fillId="2" borderId="3" xfId="2" applyNumberFormat="1" applyFont="1" applyFill="1" applyBorder="1"/>
    <xf numFmtId="165" fontId="0" fillId="0" borderId="0" xfId="2" applyNumberFormat="1" applyFont="1"/>
    <xf numFmtId="165" fontId="0" fillId="2" borderId="5" xfId="2" applyNumberFormat="1" applyFont="1" applyFill="1" applyBorder="1"/>
    <xf numFmtId="165" fontId="9" fillId="2" borderId="2" xfId="2" applyNumberFormat="1" applyFont="1" applyFill="1" applyBorder="1"/>
    <xf numFmtId="165" fontId="9" fillId="2" borderId="3" xfId="2" applyNumberFormat="1" applyFont="1" applyFill="1" applyBorder="1"/>
    <xf numFmtId="165" fontId="0" fillId="2" borderId="4" xfId="2" applyNumberFormat="1" applyFont="1" applyFill="1" applyBorder="1"/>
    <xf numFmtId="9" fontId="0" fillId="2" borderId="2" xfId="1" applyFont="1" applyFill="1" applyBorder="1"/>
    <xf numFmtId="9" fontId="9" fillId="2" borderId="2" xfId="1" applyFont="1" applyFill="1" applyBorder="1"/>
    <xf numFmtId="9" fontId="0" fillId="0" borderId="2" xfId="1" applyFont="1" applyBorder="1"/>
    <xf numFmtId="9" fontId="0" fillId="0" borderId="3" xfId="1" applyFont="1" applyBorder="1"/>
    <xf numFmtId="9" fontId="0" fillId="2" borderId="3" xfId="1" applyFont="1" applyFill="1" applyBorder="1"/>
    <xf numFmtId="9" fontId="0" fillId="2" borderId="5" xfId="1" applyFont="1" applyFill="1" applyBorder="1"/>
    <xf numFmtId="9" fontId="0" fillId="2" borderId="4" xfId="1" applyFont="1" applyFill="1" applyBorder="1"/>
    <xf numFmtId="9" fontId="0" fillId="0" borderId="0" xfId="1" applyFont="1"/>
    <xf numFmtId="9" fontId="0" fillId="0" borderId="2" xfId="1" applyFont="1" applyFill="1" applyBorder="1"/>
    <xf numFmtId="9" fontId="0" fillId="0" borderId="3" xfId="1" applyFont="1" applyFill="1" applyBorder="1"/>
    <xf numFmtId="9" fontId="9" fillId="2" borderId="3" xfId="1" applyFont="1" applyFill="1" applyBorder="1"/>
    <xf numFmtId="0" fontId="3" fillId="0" borderId="0" xfId="3" applyFont="1"/>
    <xf numFmtId="0" fontId="9" fillId="0" borderId="0" xfId="3"/>
    <xf numFmtId="0" fontId="4" fillId="0" borderId="0" xfId="3" applyFont="1"/>
    <xf numFmtId="0" fontId="9" fillId="0" borderId="25" xfId="3" applyBorder="1"/>
    <xf numFmtId="0" fontId="9" fillId="0" borderId="33" xfId="3" applyFill="1" applyBorder="1"/>
    <xf numFmtId="0" fontId="9" fillId="0" borderId="31" xfId="3" applyBorder="1"/>
    <xf numFmtId="0" fontId="9" fillId="3" borderId="22" xfId="3" applyFill="1" applyBorder="1"/>
    <xf numFmtId="0" fontId="6" fillId="0" borderId="31" xfId="3" applyFont="1" applyBorder="1" applyAlignment="1">
      <alignment horizontal="left"/>
    </xf>
    <xf numFmtId="0" fontId="9" fillId="0" borderId="32" xfId="3" applyBorder="1" applyAlignment="1"/>
    <xf numFmtId="0" fontId="5" fillId="0" borderId="0" xfId="3" applyFont="1"/>
    <xf numFmtId="0" fontId="2" fillId="0" borderId="0" xfId="3" applyFont="1"/>
    <xf numFmtId="0" fontId="6" fillId="0" borderId="17" xfId="3" applyFont="1" applyBorder="1"/>
    <xf numFmtId="0" fontId="9" fillId="0" borderId="34" xfId="3" applyBorder="1"/>
    <xf numFmtId="0" fontId="6" fillId="0" borderId="20" xfId="3" applyFont="1" applyFill="1" applyBorder="1"/>
    <xf numFmtId="0" fontId="6" fillId="3" borderId="23" xfId="3" applyFont="1" applyFill="1" applyBorder="1" applyAlignment="1">
      <alignment horizontal="center"/>
    </xf>
    <xf numFmtId="0" fontId="6" fillId="0" borderId="20" xfId="3" applyFont="1" applyBorder="1" applyAlignment="1">
      <alignment horizontal="center"/>
    </xf>
    <xf numFmtId="0" fontId="6" fillId="0" borderId="21" xfId="3" applyFont="1" applyBorder="1" applyAlignment="1">
      <alignment horizontal="center"/>
    </xf>
    <xf numFmtId="14" fontId="9" fillId="0" borderId="0" xfId="3" applyNumberFormat="1"/>
    <xf numFmtId="0" fontId="6" fillId="0" borderId="28" xfId="3" applyFont="1" applyBorder="1"/>
    <xf numFmtId="0" fontId="9" fillId="0" borderId="16" xfId="3" applyBorder="1"/>
    <xf numFmtId="0" fontId="6" fillId="0" borderId="29" xfId="3" applyFont="1" applyFill="1" applyBorder="1"/>
    <xf numFmtId="0" fontId="6" fillId="3" borderId="30" xfId="3" applyFont="1" applyFill="1" applyBorder="1" applyAlignment="1">
      <alignment horizontal="center"/>
    </xf>
    <xf numFmtId="0" fontId="6" fillId="0" borderId="16" xfId="3" applyFont="1" applyBorder="1" applyAlignment="1">
      <alignment horizontal="center"/>
    </xf>
    <xf numFmtId="0" fontId="6" fillId="0" borderId="12" xfId="3" applyFont="1" applyBorder="1" applyAlignment="1">
      <alignment horizontal="center"/>
    </xf>
    <xf numFmtId="0" fontId="7" fillId="0" borderId="26" xfId="3" applyFont="1" applyBorder="1"/>
    <xf numFmtId="0" fontId="9" fillId="0" borderId="15" xfId="3" applyBorder="1"/>
    <xf numFmtId="0" fontId="7" fillId="0" borderId="27" xfId="3" applyFont="1" applyFill="1" applyBorder="1" applyAlignment="1">
      <alignment horizontal="right"/>
    </xf>
    <xf numFmtId="0" fontId="7" fillId="3" borderId="24" xfId="3" applyFont="1" applyFill="1" applyBorder="1"/>
    <xf numFmtId="0" fontId="7" fillId="0" borderId="15" xfId="3" applyFont="1" applyBorder="1" applyAlignment="1">
      <alignment horizontal="right"/>
    </xf>
    <xf numFmtId="0" fontId="7" fillId="0" borderId="2" xfId="3" applyFont="1" applyBorder="1" applyAlignment="1">
      <alignment horizontal="right"/>
    </xf>
    <xf numFmtId="0" fontId="6" fillId="0" borderId="26" xfId="3" applyFont="1" applyBorder="1"/>
    <xf numFmtId="0" fontId="6" fillId="0" borderId="27" xfId="3" applyFont="1" applyFill="1" applyBorder="1"/>
    <xf numFmtId="0" fontId="7" fillId="0" borderId="2" xfId="3" applyFont="1" applyBorder="1"/>
    <xf numFmtId="0" fontId="7" fillId="0" borderId="26" xfId="3" applyFont="1" applyFill="1" applyBorder="1"/>
    <xf numFmtId="0" fontId="7" fillId="0" borderId="27" xfId="3" applyFont="1" applyFill="1" applyBorder="1" applyAlignment="1">
      <alignment horizontal="center"/>
    </xf>
    <xf numFmtId="0" fontId="7" fillId="0" borderId="27" xfId="3" applyFont="1" applyFill="1" applyBorder="1"/>
    <xf numFmtId="0" fontId="11" fillId="0" borderId="26" xfId="3" applyFont="1" applyBorder="1"/>
    <xf numFmtId="0" fontId="11" fillId="0" borderId="27" xfId="3" applyFont="1" applyFill="1" applyBorder="1"/>
    <xf numFmtId="0" fontId="7" fillId="0" borderId="15" xfId="3" applyFont="1" applyBorder="1"/>
    <xf numFmtId="0" fontId="7" fillId="0" borderId="0" xfId="3" applyFont="1" applyBorder="1"/>
    <xf numFmtId="0" fontId="6" fillId="0" borderId="14" xfId="3" applyFont="1" applyBorder="1" applyAlignment="1">
      <alignment vertical="center"/>
    </xf>
    <xf numFmtId="0" fontId="6" fillId="0" borderId="10" xfId="3" applyFont="1" applyBorder="1" applyAlignment="1">
      <alignment horizontal="center" vertical="center" wrapText="1"/>
    </xf>
    <xf numFmtId="0" fontId="6" fillId="0" borderId="10" xfId="3" quotePrefix="1" applyFont="1" applyBorder="1" applyAlignment="1">
      <alignment horizontal="center" vertical="center" wrapText="1"/>
    </xf>
    <xf numFmtId="0" fontId="6" fillId="0" borderId="11" xfId="3" quotePrefix="1" applyFont="1" applyBorder="1" applyAlignment="1">
      <alignment horizontal="center" vertical="center" wrapText="1"/>
    </xf>
    <xf numFmtId="0" fontId="9" fillId="0" borderId="9" xfId="3" applyBorder="1"/>
    <xf numFmtId="0" fontId="8" fillId="0" borderId="12" xfId="3" applyFont="1" applyBorder="1" applyAlignment="1">
      <alignment horizontal="center" vertical="center"/>
    </xf>
    <xf numFmtId="0" fontId="9" fillId="0" borderId="13" xfId="3" applyBorder="1" applyAlignment="1">
      <alignment vertical="center"/>
    </xf>
    <xf numFmtId="0" fontId="9" fillId="0" borderId="1" xfId="3" applyBorder="1" applyAlignment="1">
      <alignment vertical="center"/>
    </xf>
    <xf numFmtId="0" fontId="9" fillId="0" borderId="2" xfId="3" quotePrefix="1" applyBorder="1" applyAlignment="1">
      <alignment horizontal="center" vertical="center" wrapText="1"/>
    </xf>
    <xf numFmtId="0" fontId="9" fillId="2" borderId="1" xfId="3" applyFill="1" applyBorder="1"/>
    <xf numFmtId="0" fontId="9" fillId="2" borderId="15" xfId="3" applyFont="1" applyFill="1" applyBorder="1" applyAlignment="1">
      <alignment horizontal="right"/>
    </xf>
    <xf numFmtId="0" fontId="9" fillId="2" borderId="2" xfId="3" applyFill="1" applyBorder="1"/>
    <xf numFmtId="0" fontId="9" fillId="2" borderId="2" xfId="3" applyFont="1" applyFill="1" applyBorder="1" applyAlignment="1">
      <alignment horizontal="right"/>
    </xf>
    <xf numFmtId="0" fontId="9" fillId="0" borderId="13" xfId="3" applyBorder="1"/>
    <xf numFmtId="0" fontId="7" fillId="0" borderId="1" xfId="3" applyFont="1" applyBorder="1"/>
    <xf numFmtId="0" fontId="9" fillId="0" borderId="18" xfId="3" quotePrefix="1" applyFont="1" applyBorder="1"/>
    <xf numFmtId="0" fontId="7" fillId="0" borderId="3" xfId="3" applyFont="1" applyBorder="1"/>
    <xf numFmtId="0" fontId="9" fillId="0" borderId="2" xfId="3" quotePrefix="1" applyFont="1" applyBorder="1"/>
    <xf numFmtId="0" fontId="9" fillId="0" borderId="3" xfId="3" applyBorder="1"/>
    <xf numFmtId="0" fontId="9" fillId="0" borderId="2" xfId="3" quotePrefix="1" applyFont="1" applyFill="1" applyBorder="1" applyAlignment="1">
      <alignment wrapText="1"/>
    </xf>
    <xf numFmtId="0" fontId="7" fillId="0" borderId="6" xfId="3" applyFont="1" applyBorder="1"/>
    <xf numFmtId="0" fontId="9" fillId="0" borderId="5" xfId="3" quotePrefix="1" applyFont="1" applyFill="1" applyBorder="1" applyAlignment="1">
      <alignment wrapText="1"/>
    </xf>
    <xf numFmtId="0" fontId="7" fillId="0" borderId="4" xfId="3" applyFont="1" applyBorder="1"/>
    <xf numFmtId="49" fontId="9" fillId="0" borderId="0" xfId="3" applyNumberFormat="1"/>
    <xf numFmtId="0" fontId="14" fillId="4" borderId="0" xfId="3" applyFont="1" applyFill="1" applyAlignment="1">
      <alignment horizontal="center"/>
    </xf>
    <xf numFmtId="0" fontId="10" fillId="0" borderId="0" xfId="3" applyFont="1"/>
    <xf numFmtId="0" fontId="9" fillId="0" borderId="0" xfId="3" applyFill="1"/>
    <xf numFmtId="0" fontId="4" fillId="0" borderId="0" xfId="3" applyFont="1" applyFill="1" applyBorder="1"/>
    <xf numFmtId="0" fontId="9" fillId="0" borderId="0" xfId="3" applyFont="1"/>
    <xf numFmtId="0" fontId="7" fillId="0" borderId="9" xfId="3" applyFont="1" applyBorder="1"/>
    <xf numFmtId="0" fontId="6" fillId="2" borderId="1" xfId="3" applyFont="1" applyFill="1" applyBorder="1"/>
    <xf numFmtId="0" fontId="6" fillId="2" borderId="6" xfId="3" applyFont="1" applyFill="1" applyBorder="1"/>
    <xf numFmtId="44" fontId="6" fillId="0" borderId="10" xfId="3" applyNumberFormat="1" applyFont="1" applyBorder="1" applyAlignment="1">
      <alignment horizontal="center"/>
    </xf>
    <xf numFmtId="0" fontId="6" fillId="0" borderId="9" xfId="3" applyFont="1" applyFill="1" applyBorder="1"/>
    <xf numFmtId="0" fontId="7" fillId="2" borderId="1" xfId="3" applyFont="1" applyFill="1" applyBorder="1"/>
    <xf numFmtId="0" fontId="7" fillId="0" borderId="7" xfId="3" applyFont="1" applyBorder="1" applyAlignment="1">
      <alignment vertical="top" wrapText="1"/>
    </xf>
    <xf numFmtId="44" fontId="6" fillId="0" borderId="11" xfId="4" applyNumberFormat="1" applyFont="1" applyBorder="1" applyAlignment="1">
      <alignment horizontal="center"/>
    </xf>
    <xf numFmtId="0" fontId="10" fillId="0" borderId="9" xfId="3" applyFont="1" applyBorder="1" applyAlignment="1">
      <alignment vertical="top" wrapText="1"/>
    </xf>
    <xf numFmtId="0" fontId="10" fillId="0" borderId="1" xfId="3" applyFont="1" applyBorder="1" applyAlignment="1">
      <alignment vertical="top" wrapText="1"/>
    </xf>
    <xf numFmtId="0" fontId="9" fillId="0" borderId="0" xfId="3" applyFont="1" applyBorder="1" applyAlignment="1">
      <alignment vertical="top" wrapText="1"/>
    </xf>
    <xf numFmtId="0" fontId="9" fillId="0" borderId="0" xfId="3" applyFont="1" applyBorder="1"/>
    <xf numFmtId="0" fontId="10" fillId="0" borderId="0" xfId="3" applyFont="1" applyFill="1"/>
    <xf numFmtId="0" fontId="6" fillId="0" borderId="19" xfId="3" applyFont="1" applyFill="1" applyBorder="1" applyAlignment="1">
      <alignment horizontal="center"/>
    </xf>
    <xf numFmtId="165" fontId="0" fillId="0" borderId="2" xfId="2" applyNumberFormat="1" applyFont="1" applyFill="1" applyBorder="1"/>
    <xf numFmtId="165" fontId="0" fillId="0" borderId="3" xfId="2" applyNumberFormat="1" applyFont="1" applyFill="1" applyBorder="1"/>
    <xf numFmtId="0" fontId="6" fillId="0" borderId="35" xfId="3" applyFont="1" applyFill="1" applyBorder="1"/>
    <xf numFmtId="0" fontId="10" fillId="0" borderId="38" xfId="3" applyFont="1" applyBorder="1" applyAlignment="1">
      <alignment vertical="top" wrapText="1"/>
    </xf>
    <xf numFmtId="0" fontId="4" fillId="0" borderId="6" xfId="3" applyFont="1" applyBorder="1" applyAlignment="1">
      <alignment vertical="top" wrapText="1"/>
    </xf>
    <xf numFmtId="0" fontId="6" fillId="0" borderId="25" xfId="3" applyFont="1" applyFill="1" applyBorder="1"/>
    <xf numFmtId="0" fontId="6" fillId="0" borderId="28" xfId="3" applyFont="1" applyFill="1" applyBorder="1" applyAlignment="1">
      <alignment horizontal="center"/>
    </xf>
    <xf numFmtId="0" fontId="10" fillId="0" borderId="31" xfId="3" applyFont="1" applyFill="1" applyBorder="1"/>
    <xf numFmtId="0" fontId="10" fillId="0" borderId="29" xfId="3" applyFont="1" applyFill="1" applyBorder="1"/>
    <xf numFmtId="0" fontId="10" fillId="0" borderId="16" xfId="3" applyFont="1" applyFill="1" applyBorder="1"/>
    <xf numFmtId="0" fontId="10" fillId="0" borderId="0" xfId="3" applyFont="1" applyFill="1" applyBorder="1"/>
    <xf numFmtId="0" fontId="10" fillId="0" borderId="27" xfId="3" applyFont="1" applyFill="1" applyBorder="1"/>
    <xf numFmtId="0" fontId="10" fillId="0" borderId="15" xfId="3" applyFont="1" applyFill="1" applyBorder="1"/>
    <xf numFmtId="0" fontId="6" fillId="0" borderId="37" xfId="3" applyFont="1" applyFill="1" applyBorder="1" applyAlignment="1">
      <alignment horizontal="center"/>
    </xf>
    <xf numFmtId="0" fontId="6" fillId="7" borderId="28" xfId="3" applyFont="1" applyFill="1" applyBorder="1"/>
    <xf numFmtId="0" fontId="10" fillId="7" borderId="27" xfId="3" applyFont="1" applyFill="1" applyBorder="1"/>
    <xf numFmtId="0" fontId="10" fillId="7" borderId="15" xfId="3" applyFont="1" applyFill="1" applyBorder="1"/>
    <xf numFmtId="0" fontId="6" fillId="7" borderId="3" xfId="3" applyFont="1" applyFill="1" applyBorder="1"/>
    <xf numFmtId="0" fontId="6" fillId="7" borderId="26" xfId="3" applyFont="1" applyFill="1" applyBorder="1"/>
    <xf numFmtId="0" fontId="11" fillId="7" borderId="26" xfId="3" applyFont="1" applyFill="1" applyBorder="1"/>
    <xf numFmtId="0" fontId="11" fillId="7" borderId="3" xfId="3" applyFont="1" applyFill="1" applyBorder="1"/>
    <xf numFmtId="0" fontId="9" fillId="6" borderId="43" xfId="3" applyFill="1" applyBorder="1"/>
    <xf numFmtId="0" fontId="9" fillId="6" borderId="45" xfId="3" applyFill="1" applyBorder="1"/>
    <xf numFmtId="0" fontId="9" fillId="0" borderId="46" xfId="3" applyBorder="1"/>
    <xf numFmtId="0" fontId="17" fillId="0" borderId="0" xfId="0" applyFont="1" applyBorder="1"/>
    <xf numFmtId="0" fontId="9" fillId="0" borderId="0" xfId="3" applyBorder="1"/>
    <xf numFmtId="44" fontId="0" fillId="0" borderId="0" xfId="4" applyFont="1" applyBorder="1"/>
    <xf numFmtId="0" fontId="9" fillId="0" borderId="47" xfId="3" applyBorder="1"/>
    <xf numFmtId="0" fontId="3" fillId="0" borderId="0" xfId="3" applyFont="1" applyBorder="1"/>
    <xf numFmtId="44" fontId="9" fillId="0" borderId="0" xfId="3" applyNumberFormat="1" applyBorder="1"/>
    <xf numFmtId="44" fontId="0" fillId="0" borderId="0" xfId="4" applyNumberFormat="1" applyFont="1" applyBorder="1"/>
    <xf numFmtId="0" fontId="9" fillId="0" borderId="46" xfId="3" applyFont="1" applyBorder="1"/>
    <xf numFmtId="0" fontId="9" fillId="0" borderId="47" xfId="3" applyFont="1" applyBorder="1"/>
    <xf numFmtId="0" fontId="10" fillId="0" borderId="46" xfId="3" applyFont="1" applyBorder="1"/>
    <xf numFmtId="0" fontId="10" fillId="0" borderId="0" xfId="3" applyFont="1" applyBorder="1"/>
    <xf numFmtId="0" fontId="10" fillId="0" borderId="47" xfId="3" applyFont="1" applyBorder="1"/>
    <xf numFmtId="0" fontId="9" fillId="0" borderId="46" xfId="3" applyFill="1" applyBorder="1"/>
    <xf numFmtId="0" fontId="9" fillId="0" borderId="47" xfId="3" applyFill="1" applyBorder="1"/>
    <xf numFmtId="0" fontId="9" fillId="0" borderId="0" xfId="3" applyFill="1" applyBorder="1"/>
    <xf numFmtId="0" fontId="10" fillId="0" borderId="46" xfId="3" applyFont="1" applyFill="1" applyBorder="1"/>
    <xf numFmtId="0" fontId="10" fillId="0" borderId="47" xfId="3" applyFont="1" applyFill="1" applyBorder="1"/>
    <xf numFmtId="0" fontId="10" fillId="0" borderId="48" xfId="3" applyFont="1" applyBorder="1"/>
    <xf numFmtId="0" fontId="10" fillId="0" borderId="49" xfId="3" applyFont="1" applyBorder="1"/>
    <xf numFmtId="0" fontId="10" fillId="0" borderId="50" xfId="3" applyFont="1" applyBorder="1"/>
    <xf numFmtId="0" fontId="23" fillId="0" borderId="14" xfId="3" applyFont="1" applyFill="1" applyBorder="1"/>
    <xf numFmtId="0" fontId="19" fillId="0" borderId="51" xfId="3" applyFont="1" applyFill="1" applyBorder="1"/>
    <xf numFmtId="0" fontId="18" fillId="0" borderId="52" xfId="3" applyFont="1" applyBorder="1" applyAlignment="1">
      <alignment horizontal="center"/>
    </xf>
    <xf numFmtId="0" fontId="18" fillId="0" borderId="53" xfId="3" applyFont="1" applyBorder="1" applyAlignment="1">
      <alignment horizontal="center"/>
    </xf>
    <xf numFmtId="0" fontId="19" fillId="0" borderId="54" xfId="3" applyFont="1" applyFill="1" applyBorder="1" applyAlignment="1">
      <alignment horizontal="left" wrapText="1"/>
    </xf>
    <xf numFmtId="0" fontId="18" fillId="0" borderId="55" xfId="3" applyFont="1" applyBorder="1" applyAlignment="1">
      <alignment horizontal="center"/>
    </xf>
    <xf numFmtId="0" fontId="18" fillId="0" borderId="56" xfId="3" applyFont="1" applyBorder="1" applyAlignment="1">
      <alignment horizontal="center"/>
    </xf>
    <xf numFmtId="0" fontId="24" fillId="0" borderId="51" xfId="0" applyFont="1" applyBorder="1"/>
    <xf numFmtId="0" fontId="24" fillId="0" borderId="51" xfId="0" applyFont="1" applyFill="1" applyBorder="1"/>
    <xf numFmtId="0" fontId="0" fillId="0" borderId="0" xfId="0" applyBorder="1"/>
    <xf numFmtId="0" fontId="0" fillId="0" borderId="47" xfId="0" applyBorder="1"/>
    <xf numFmtId="0" fontId="3" fillId="0" borderId="0" xfId="0" applyFont="1" applyBorder="1"/>
    <xf numFmtId="165" fontId="0" fillId="0" borderId="0" xfId="2" applyNumberFormat="1" applyFont="1" applyBorder="1"/>
    <xf numFmtId="0" fontId="9" fillId="0" borderId="48" xfId="3" applyBorder="1"/>
    <xf numFmtId="0" fontId="0" fillId="0" borderId="49" xfId="0" applyBorder="1"/>
    <xf numFmtId="0" fontId="0" fillId="0" borderId="50" xfId="0" applyBorder="1"/>
    <xf numFmtId="165" fontId="18" fillId="0" borderId="53" xfId="2" applyNumberFormat="1" applyFont="1" applyBorder="1" applyAlignment="1">
      <alignment horizontal="center"/>
    </xf>
    <xf numFmtId="165" fontId="18" fillId="0" borderId="52" xfId="2" applyNumberFormat="1" applyFont="1" applyBorder="1"/>
    <xf numFmtId="165" fontId="18" fillId="0" borderId="52" xfId="2" applyNumberFormat="1" applyFont="1" applyFill="1" applyBorder="1"/>
    <xf numFmtId="165" fontId="25" fillId="0" borderId="52" xfId="2" applyNumberFormat="1" applyFont="1" applyFill="1" applyBorder="1"/>
    <xf numFmtId="0" fontId="22" fillId="8" borderId="51" xfId="0" applyFont="1" applyFill="1" applyBorder="1"/>
    <xf numFmtId="165" fontId="18" fillId="8" borderId="52" xfId="2" applyNumberFormat="1" applyFont="1" applyFill="1" applyBorder="1"/>
    <xf numFmtId="165" fontId="18" fillId="8" borderId="53" xfId="2" applyNumberFormat="1" applyFont="1" applyFill="1" applyBorder="1" applyAlignment="1">
      <alignment horizontal="center"/>
    </xf>
    <xf numFmtId="0" fontId="22" fillId="8" borderId="54" xfId="0" applyFont="1" applyFill="1" applyBorder="1"/>
    <xf numFmtId="165" fontId="18" fillId="8" borderId="55" xfId="2" applyNumberFormat="1" applyFont="1" applyFill="1" applyBorder="1"/>
    <xf numFmtId="165" fontId="18" fillId="8" borderId="56" xfId="2" applyNumberFormat="1" applyFont="1" applyFill="1" applyBorder="1" applyAlignment="1">
      <alignment horizontal="center"/>
    </xf>
    <xf numFmtId="9" fontId="0" fillId="0" borderId="0" xfId="1" applyFont="1" applyBorder="1"/>
    <xf numFmtId="0" fontId="9" fillId="0" borderId="50" xfId="3" applyBorder="1"/>
    <xf numFmtId="164" fontId="9" fillId="0" borderId="2" xfId="2" applyNumberFormat="1" applyFont="1" applyFill="1" applyBorder="1"/>
    <xf numFmtId="164" fontId="0" fillId="0" borderId="3" xfId="2" applyNumberFormat="1" applyFont="1" applyFill="1" applyBorder="1"/>
    <xf numFmtId="165" fontId="18" fillId="8" borderId="53" xfId="2" applyNumberFormat="1" applyFont="1" applyFill="1" applyBorder="1"/>
    <xf numFmtId="165" fontId="18" fillId="0" borderId="53" xfId="2" applyNumberFormat="1" applyFont="1" applyFill="1" applyBorder="1"/>
    <xf numFmtId="165" fontId="18" fillId="8" borderId="56" xfId="2" applyNumberFormat="1" applyFont="1" applyFill="1" applyBorder="1"/>
    <xf numFmtId="0" fontId="26" fillId="0" borderId="0" xfId="3" applyFont="1" applyFill="1" applyBorder="1"/>
    <xf numFmtId="0" fontId="6" fillId="0" borderId="31" xfId="3" applyFont="1" applyFill="1" applyBorder="1"/>
    <xf numFmtId="0" fontId="6" fillId="0" borderId="29" xfId="3" applyFont="1" applyFill="1" applyBorder="1" applyAlignment="1">
      <alignment horizontal="center"/>
    </xf>
    <xf numFmtId="0" fontId="6" fillId="7" borderId="29" xfId="3" applyFont="1" applyFill="1" applyBorder="1"/>
    <xf numFmtId="0" fontId="6" fillId="7" borderId="27" xfId="3" applyFont="1" applyFill="1" applyBorder="1"/>
    <xf numFmtId="0" fontId="11" fillId="7" borderId="27" xfId="3" applyFont="1" applyFill="1" applyBorder="1"/>
    <xf numFmtId="0" fontId="27" fillId="0" borderId="12" xfId="3" applyFont="1" applyBorder="1" applyAlignment="1">
      <alignment horizontal="center" vertical="center"/>
    </xf>
    <xf numFmtId="0" fontId="7" fillId="0" borderId="13" xfId="3" applyFont="1" applyBorder="1" applyAlignment="1">
      <alignment vertical="center"/>
    </xf>
    <xf numFmtId="0" fontId="6" fillId="11" borderId="30" xfId="3" applyFont="1" applyFill="1" applyBorder="1" applyAlignment="1">
      <alignment horizontal="center"/>
    </xf>
    <xf numFmtId="0" fontId="7" fillId="11" borderId="24" xfId="3" applyFont="1" applyFill="1" applyBorder="1"/>
    <xf numFmtId="0" fontId="7" fillId="0" borderId="41" xfId="3" applyFont="1" applyBorder="1"/>
    <xf numFmtId="0" fontId="6" fillId="0" borderId="42" xfId="3" applyFont="1" applyBorder="1" applyAlignment="1">
      <alignment horizontal="center"/>
    </xf>
    <xf numFmtId="0" fontId="7" fillId="11" borderId="1" xfId="3" applyFont="1" applyFill="1" applyBorder="1"/>
    <xf numFmtId="0" fontId="7" fillId="11" borderId="6" xfId="3" applyFont="1" applyFill="1" applyBorder="1"/>
    <xf numFmtId="0" fontId="10" fillId="0" borderId="47" xfId="3" applyFont="1" applyFill="1" applyBorder="1" applyAlignment="1">
      <alignment horizontal="left"/>
    </xf>
    <xf numFmtId="0" fontId="3" fillId="0" borderId="46" xfId="3" applyFont="1" applyBorder="1"/>
    <xf numFmtId="0" fontId="7" fillId="0" borderId="46" xfId="3" applyFont="1" applyBorder="1"/>
    <xf numFmtId="0" fontId="9" fillId="0" borderId="49" xfId="3" applyBorder="1"/>
    <xf numFmtId="0" fontId="9" fillId="0" borderId="48" xfId="3" applyFont="1" applyBorder="1"/>
    <xf numFmtId="0" fontId="9" fillId="0" borderId="49" xfId="3" applyFont="1" applyBorder="1" applyAlignment="1">
      <alignment vertical="top" wrapText="1"/>
    </xf>
    <xf numFmtId="0" fontId="9" fillId="0" borderId="49" xfId="3" applyFont="1" applyBorder="1"/>
    <xf numFmtId="0" fontId="9" fillId="0" borderId="50" xfId="3" applyFont="1" applyBorder="1"/>
    <xf numFmtId="164" fontId="9" fillId="10" borderId="12" xfId="2" applyNumberFormat="1" applyFont="1" applyFill="1" applyBorder="1" applyProtection="1">
      <protection locked="0"/>
    </xf>
    <xf numFmtId="164" fontId="0" fillId="10" borderId="42" xfId="2" applyNumberFormat="1" applyFont="1" applyFill="1" applyBorder="1" applyProtection="1">
      <protection locked="0"/>
    </xf>
    <xf numFmtId="164" fontId="9" fillId="10" borderId="2" xfId="2" applyNumberFormat="1" applyFont="1" applyFill="1" applyBorder="1" applyProtection="1">
      <protection locked="0"/>
    </xf>
    <xf numFmtId="164" fontId="0" fillId="10" borderId="3" xfId="2" applyNumberFormat="1" applyFont="1" applyFill="1" applyBorder="1" applyProtection="1">
      <protection locked="0"/>
    </xf>
    <xf numFmtId="164" fontId="9" fillId="10" borderId="5" xfId="2" applyNumberFormat="1" applyFont="1" applyFill="1" applyBorder="1" applyProtection="1">
      <protection locked="0"/>
    </xf>
    <xf numFmtId="164" fontId="0" fillId="10" borderId="4" xfId="2" applyNumberFormat="1" applyFont="1" applyFill="1" applyBorder="1" applyProtection="1">
      <protection locked="0"/>
    </xf>
    <xf numFmtId="164" fontId="0" fillId="10" borderId="19" xfId="2" applyNumberFormat="1" applyFont="1" applyFill="1" applyBorder="1" applyProtection="1">
      <protection locked="0"/>
    </xf>
    <xf numFmtId="164" fontId="0" fillId="10" borderId="2" xfId="2" applyNumberFormat="1" applyFont="1" applyFill="1" applyBorder="1" applyProtection="1">
      <protection locked="0"/>
    </xf>
    <xf numFmtId="164" fontId="0" fillId="10" borderId="15" xfId="2" applyNumberFormat="1" applyFont="1" applyFill="1" applyBorder="1" applyProtection="1">
      <protection locked="0"/>
    </xf>
    <xf numFmtId="10" fontId="0" fillId="9" borderId="2" xfId="1" applyNumberFormat="1" applyFont="1" applyFill="1" applyBorder="1" applyProtection="1">
      <protection locked="0"/>
    </xf>
    <xf numFmtId="10" fontId="0" fillId="9" borderId="3" xfId="1" applyNumberFormat="1" applyFont="1" applyFill="1" applyBorder="1" applyProtection="1">
      <protection locked="0"/>
    </xf>
    <xf numFmtId="10" fontId="0" fillId="9" borderId="5" xfId="1" applyNumberFormat="1" applyFont="1" applyFill="1" applyBorder="1" applyProtection="1">
      <protection locked="0"/>
    </xf>
    <xf numFmtId="10" fontId="0" fillId="0" borderId="2" xfId="1" applyNumberFormat="1" applyFont="1" applyFill="1" applyBorder="1" applyProtection="1"/>
    <xf numFmtId="10" fontId="0" fillId="0" borderId="3" xfId="1" applyNumberFormat="1" applyFont="1" applyFill="1" applyBorder="1" applyProtection="1"/>
    <xf numFmtId="165" fontId="0" fillId="9" borderId="2" xfId="2" applyNumberFormat="1" applyFont="1" applyFill="1" applyBorder="1" applyProtection="1">
      <protection locked="0"/>
    </xf>
    <xf numFmtId="165" fontId="0" fillId="9" borderId="3" xfId="2" applyNumberFormat="1" applyFont="1" applyFill="1" applyBorder="1" applyProtection="1">
      <protection locked="0"/>
    </xf>
    <xf numFmtId="165" fontId="0" fillId="9" borderId="5" xfId="2" applyNumberFormat="1" applyFont="1" applyFill="1" applyBorder="1" applyProtection="1">
      <protection locked="0"/>
    </xf>
    <xf numFmtId="165" fontId="0" fillId="0" borderId="2" xfId="2" applyNumberFormat="1" applyFont="1" applyFill="1" applyBorder="1" applyProtection="1"/>
    <xf numFmtId="165" fontId="0" fillId="0" borderId="3" xfId="2" applyNumberFormat="1" applyFont="1" applyFill="1" applyBorder="1" applyProtection="1"/>
    <xf numFmtId="10" fontId="9" fillId="9" borderId="3" xfId="1" applyNumberFormat="1" applyFont="1" applyFill="1" applyBorder="1" applyProtection="1">
      <protection locked="0"/>
    </xf>
    <xf numFmtId="10" fontId="0" fillId="9" borderId="4" xfId="1" applyNumberFormat="1" applyFont="1" applyFill="1" applyBorder="1" applyProtection="1">
      <protection locked="0"/>
    </xf>
    <xf numFmtId="165" fontId="0" fillId="9" borderId="63" xfId="2" applyNumberFormat="1" applyFont="1" applyFill="1" applyBorder="1" applyProtection="1">
      <protection locked="0"/>
    </xf>
    <xf numFmtId="165" fontId="0" fillId="9" borderId="42" xfId="2" applyNumberFormat="1" applyFont="1" applyFill="1" applyBorder="1" applyProtection="1">
      <protection locked="0"/>
    </xf>
    <xf numFmtId="165" fontId="9" fillId="9" borderId="2" xfId="2" applyNumberFormat="1" applyFont="1" applyFill="1" applyBorder="1" applyProtection="1">
      <protection locked="0"/>
    </xf>
    <xf numFmtId="10" fontId="7" fillId="9" borderId="3" xfId="1" applyNumberFormat="1" applyFont="1" applyFill="1" applyBorder="1" applyAlignment="1" applyProtection="1">
      <alignment horizontal="right"/>
      <protection locked="0"/>
    </xf>
    <xf numFmtId="43" fontId="7" fillId="9" borderId="3" xfId="2" applyFont="1" applyFill="1" applyBorder="1" applyProtection="1">
      <protection locked="0"/>
    </xf>
    <xf numFmtId="10" fontId="7" fillId="9" borderId="3" xfId="1" applyNumberFormat="1" applyFont="1" applyFill="1" applyBorder="1" applyProtection="1">
      <protection locked="0"/>
    </xf>
    <xf numFmtId="2" fontId="7" fillId="9" borderId="67" xfId="1" applyNumberFormat="1" applyFont="1" applyFill="1" applyBorder="1" applyAlignment="1" applyProtection="1">
      <alignment horizontal="right"/>
      <protection locked="0"/>
    </xf>
    <xf numFmtId="10" fontId="7" fillId="9" borderId="15" xfId="1" applyNumberFormat="1" applyFont="1" applyFill="1" applyBorder="1" applyAlignment="1" applyProtection="1">
      <alignment horizontal="right"/>
      <protection locked="0"/>
    </xf>
    <xf numFmtId="2" fontId="7" fillId="9" borderId="15" xfId="3" applyNumberFormat="1" applyFont="1" applyFill="1" applyBorder="1" applyAlignment="1" applyProtection="1">
      <alignment horizontal="right"/>
      <protection locked="0"/>
    </xf>
    <xf numFmtId="2" fontId="7" fillId="9" borderId="3" xfId="3" applyNumberFormat="1" applyFont="1" applyFill="1" applyBorder="1" applyProtection="1">
      <protection locked="0"/>
    </xf>
    <xf numFmtId="2" fontId="7" fillId="9" borderId="4" xfId="1" applyNumberFormat="1" applyFont="1" applyFill="1" applyBorder="1" applyAlignment="1" applyProtection="1">
      <alignment horizontal="right"/>
      <protection locked="0"/>
    </xf>
    <xf numFmtId="10" fontId="7" fillId="9" borderId="2" xfId="1" applyNumberFormat="1" applyFont="1" applyFill="1" applyBorder="1" applyAlignment="1" applyProtection="1">
      <alignment horizontal="right"/>
      <protection locked="0"/>
    </xf>
    <xf numFmtId="2" fontId="7" fillId="9" borderId="2" xfId="3" applyNumberFormat="1" applyFont="1" applyFill="1" applyBorder="1" applyAlignment="1" applyProtection="1">
      <alignment horizontal="center"/>
      <protection locked="0"/>
    </xf>
    <xf numFmtId="10" fontId="7" fillId="9" borderId="5" xfId="1" applyNumberFormat="1" applyFont="1" applyFill="1" applyBorder="1" applyAlignment="1" applyProtection="1">
      <alignment horizontal="right"/>
      <protection locked="0"/>
    </xf>
    <xf numFmtId="2" fontId="7" fillId="9" borderId="5" xfId="3" applyNumberFormat="1" applyFont="1" applyFill="1" applyBorder="1" applyAlignment="1" applyProtection="1">
      <alignment horizontal="center"/>
      <protection locked="0"/>
    </xf>
    <xf numFmtId="10" fontId="7" fillId="9" borderId="4" xfId="1" applyNumberFormat="1" applyFont="1" applyFill="1" applyBorder="1" applyAlignment="1" applyProtection="1">
      <alignment horizontal="right"/>
      <protection locked="0"/>
    </xf>
    <xf numFmtId="0" fontId="6" fillId="0" borderId="69" xfId="3" applyFont="1" applyFill="1" applyBorder="1"/>
    <xf numFmtId="0" fontId="11" fillId="0" borderId="70" xfId="3" applyFont="1" applyFill="1" applyBorder="1"/>
    <xf numFmtId="0" fontId="24" fillId="0" borderId="9" xfId="3" applyFont="1" applyBorder="1"/>
    <xf numFmtId="0" fontId="28" fillId="0" borderId="12" xfId="3" applyFont="1" applyBorder="1" applyAlignment="1">
      <alignment horizontal="center" vertical="center"/>
    </xf>
    <xf numFmtId="0" fontId="24" fillId="0" borderId="13" xfId="3" applyFont="1" applyBorder="1" applyAlignment="1">
      <alignment vertical="center"/>
    </xf>
    <xf numFmtId="0" fontId="24" fillId="8" borderId="1" xfId="3" applyFont="1" applyFill="1" applyBorder="1"/>
    <xf numFmtId="0" fontId="24" fillId="8" borderId="6" xfId="3" applyFont="1" applyFill="1" applyBorder="1"/>
    <xf numFmtId="10" fontId="23" fillId="8" borderId="2" xfId="1" applyNumberFormat="1" applyFont="1" applyFill="1" applyBorder="1" applyAlignment="1" applyProtection="1">
      <alignment horizontal="right"/>
    </xf>
    <xf numFmtId="2" fontId="23" fillId="8" borderId="2" xfId="3" applyNumberFormat="1" applyFont="1" applyFill="1" applyBorder="1" applyAlignment="1" applyProtection="1">
      <alignment horizontal="center"/>
    </xf>
    <xf numFmtId="10" fontId="23" fillId="8" borderId="3" xfId="1" applyNumberFormat="1" applyFont="1" applyFill="1" applyBorder="1" applyAlignment="1" applyProtection="1">
      <alignment horizontal="right"/>
    </xf>
    <xf numFmtId="10" fontId="23" fillId="8" borderId="5" xfId="1" applyNumberFormat="1" applyFont="1" applyFill="1" applyBorder="1" applyAlignment="1" applyProtection="1">
      <alignment horizontal="right"/>
    </xf>
    <xf numFmtId="2" fontId="23" fillId="8" borderId="5" xfId="3" applyNumberFormat="1" applyFont="1" applyFill="1" applyBorder="1" applyAlignment="1" applyProtection="1">
      <alignment horizontal="center"/>
    </xf>
    <xf numFmtId="10" fontId="23" fillId="8" borderId="4" xfId="1" applyNumberFormat="1" applyFont="1" applyFill="1" applyBorder="1" applyAlignment="1" applyProtection="1">
      <alignment horizontal="right"/>
    </xf>
    <xf numFmtId="0" fontId="29" fillId="5" borderId="14" xfId="3" applyFont="1" applyFill="1" applyBorder="1" applyAlignment="1">
      <alignment horizontal="center"/>
    </xf>
    <xf numFmtId="0" fontId="29" fillId="5" borderId="10" xfId="3" applyFont="1" applyFill="1" applyBorder="1" applyAlignment="1">
      <alignment horizontal="center"/>
    </xf>
    <xf numFmtId="0" fontId="29" fillId="5" borderId="11" xfId="3" applyFont="1" applyFill="1" applyBorder="1" applyAlignment="1">
      <alignment horizontal="center"/>
    </xf>
    <xf numFmtId="0" fontId="19" fillId="0" borderId="72" xfId="3" applyFont="1" applyFill="1" applyBorder="1"/>
    <xf numFmtId="0" fontId="18" fillId="0" borderId="73" xfId="3" applyFont="1" applyBorder="1" applyAlignment="1">
      <alignment horizontal="center"/>
    </xf>
    <xf numFmtId="0" fontId="18" fillId="0" borderId="74" xfId="3" applyFont="1" applyBorder="1" applyAlignment="1">
      <alignment horizontal="center"/>
    </xf>
    <xf numFmtId="0" fontId="9" fillId="0" borderId="75" xfId="3" applyFont="1" applyBorder="1"/>
    <xf numFmtId="0" fontId="9" fillId="0" borderId="76" xfId="3" applyFont="1" applyBorder="1"/>
    <xf numFmtId="0" fontId="9" fillId="0" borderId="77" xfId="3" applyFont="1" applyBorder="1"/>
    <xf numFmtId="43" fontId="9" fillId="10" borderId="8" xfId="2" applyNumberFormat="1" applyFont="1" applyFill="1" applyBorder="1" applyProtection="1">
      <protection locked="0"/>
    </xf>
    <xf numFmtId="164" fontId="7" fillId="10" borderId="36" xfId="2" applyNumberFormat="1" applyFont="1" applyFill="1" applyBorder="1" applyAlignment="1" applyProtection="1">
      <alignment horizontal="center"/>
      <protection locked="0"/>
    </xf>
    <xf numFmtId="164" fontId="9" fillId="10" borderId="39" xfId="2" applyNumberFormat="1" applyFont="1" applyFill="1" applyBorder="1" applyProtection="1">
      <protection locked="0"/>
    </xf>
    <xf numFmtId="0" fontId="9" fillId="0" borderId="0" xfId="0" applyFont="1"/>
    <xf numFmtId="0" fontId="9" fillId="13" borderId="24" xfId="3" applyFill="1" applyBorder="1" applyProtection="1">
      <protection locked="0"/>
    </xf>
    <xf numFmtId="0" fontId="9" fillId="13" borderId="66" xfId="3" applyFill="1" applyBorder="1" applyProtection="1">
      <protection locked="0"/>
    </xf>
    <xf numFmtId="0" fontId="7" fillId="0" borderId="83" xfId="3" applyFont="1" applyFill="1" applyBorder="1"/>
    <xf numFmtId="0" fontId="7" fillId="0" borderId="84" xfId="3" applyFont="1" applyFill="1" applyBorder="1"/>
    <xf numFmtId="0" fontId="10" fillId="0" borderId="84" xfId="3" applyFont="1" applyFill="1" applyBorder="1"/>
    <xf numFmtId="0" fontId="10" fillId="0" borderId="85" xfId="3" applyFont="1" applyFill="1" applyBorder="1"/>
    <xf numFmtId="0" fontId="7" fillId="0" borderId="86" xfId="3" applyFont="1" applyFill="1" applyBorder="1"/>
    <xf numFmtId="0" fontId="7" fillId="0" borderId="0" xfId="3" applyFont="1" applyFill="1" applyBorder="1"/>
    <xf numFmtId="10" fontId="7" fillId="0" borderId="87" xfId="1" applyNumberFormat="1" applyFont="1" applyFill="1" applyBorder="1" applyAlignment="1" applyProtection="1">
      <alignment horizontal="center"/>
      <protection locked="0"/>
    </xf>
    <xf numFmtId="0" fontId="10" fillId="0" borderId="0" xfId="3" applyFont="1" applyBorder="1" applyAlignment="1">
      <alignment vertical="top"/>
    </xf>
    <xf numFmtId="43" fontId="23" fillId="8" borderId="2" xfId="2" applyFont="1" applyFill="1" applyBorder="1" applyAlignment="1" applyProtection="1">
      <alignment horizontal="right"/>
    </xf>
    <xf numFmtId="43" fontId="23" fillId="8" borderId="5" xfId="2" applyFont="1" applyFill="1" applyBorder="1" applyAlignment="1" applyProtection="1">
      <alignment horizontal="right"/>
    </xf>
    <xf numFmtId="0" fontId="31" fillId="0" borderId="0" xfId="0" applyFont="1" applyAlignment="1">
      <alignment vertical="top" wrapText="1"/>
    </xf>
    <xf numFmtId="0" fontId="32" fillId="0" borderId="0" xfId="0" applyFont="1" applyAlignment="1">
      <alignment vertical="top" wrapText="1"/>
    </xf>
    <xf numFmtId="166" fontId="32" fillId="0" borderId="0" xfId="0" applyNumberFormat="1" applyFont="1" applyAlignment="1">
      <alignment horizontal="right" vertical="top"/>
    </xf>
    <xf numFmtId="37" fontId="32" fillId="0" borderId="0" xfId="0" applyNumberFormat="1" applyFont="1" applyAlignment="1">
      <alignment horizontal="right" vertical="top"/>
    </xf>
    <xf numFmtId="167" fontId="32" fillId="0" borderId="0" xfId="0" applyNumberFormat="1" applyFont="1" applyAlignment="1">
      <alignment horizontal="right" vertical="top"/>
    </xf>
    <xf numFmtId="0" fontId="33" fillId="0" borderId="0" xfId="0" applyFont="1" applyAlignment="1">
      <alignment horizontal="center" vertical="center" wrapText="1"/>
    </xf>
    <xf numFmtId="0" fontId="0" fillId="0" borderId="0" xfId="0" applyAlignment="1">
      <alignment horizontal="center" vertical="center" wrapText="1"/>
    </xf>
    <xf numFmtId="0" fontId="33" fillId="0" borderId="0" xfId="0" applyFont="1" applyAlignment="1">
      <alignment vertical="top" wrapText="1"/>
    </xf>
    <xf numFmtId="0" fontId="0" fillId="0" borderId="0" xfId="0" applyAlignment="1">
      <alignment vertical="top" wrapText="1"/>
    </xf>
    <xf numFmtId="166" fontId="0" fillId="0" borderId="0" xfId="0" applyNumberFormat="1" applyAlignment="1">
      <alignment horizontal="right" vertical="top"/>
    </xf>
    <xf numFmtId="37" fontId="0" fillId="0" borderId="0" xfId="0" applyNumberFormat="1" applyAlignment="1">
      <alignment horizontal="right" vertical="top"/>
    </xf>
    <xf numFmtId="0" fontId="9" fillId="6" borderId="43" xfId="3" applyFill="1" applyBorder="1" applyAlignment="1"/>
    <xf numFmtId="0" fontId="18" fillId="0" borderId="52" xfId="3" applyFont="1" applyBorder="1" applyAlignment="1" applyProtection="1">
      <alignment horizontal="center"/>
    </xf>
    <xf numFmtId="0" fontId="18" fillId="0" borderId="53" xfId="3" applyFont="1" applyBorder="1" applyAlignment="1" applyProtection="1">
      <alignment horizontal="center"/>
    </xf>
    <xf numFmtId="0" fontId="18" fillId="0" borderId="55" xfId="3" applyFont="1" applyBorder="1" applyAlignment="1" applyProtection="1">
      <alignment horizontal="center"/>
    </xf>
    <xf numFmtId="0" fontId="18" fillId="0" borderId="56" xfId="3" applyFont="1" applyBorder="1" applyAlignment="1" applyProtection="1">
      <alignment horizontal="center"/>
    </xf>
    <xf numFmtId="0" fontId="21" fillId="6" borderId="59" xfId="3" applyFont="1" applyFill="1" applyBorder="1" applyAlignment="1">
      <alignment horizontal="center"/>
    </xf>
    <xf numFmtId="0" fontId="21" fillId="6" borderId="57" xfId="3" applyFont="1" applyFill="1" applyBorder="1" applyAlignment="1">
      <alignment horizontal="center"/>
    </xf>
    <xf numFmtId="0" fontId="21" fillId="6" borderId="58" xfId="3" applyFont="1" applyFill="1" applyBorder="1" applyAlignment="1">
      <alignment horizontal="center"/>
    </xf>
    <xf numFmtId="0" fontId="0" fillId="0" borderId="0" xfId="0"/>
    <xf numFmtId="0" fontId="6" fillId="0" borderId="10" xfId="3" applyFont="1" applyBorder="1" applyAlignment="1">
      <alignment horizontal="center" wrapText="1"/>
    </xf>
    <xf numFmtId="44" fontId="6" fillId="0" borderId="11" xfId="4" applyFont="1" applyBorder="1" applyAlignment="1">
      <alignment horizontal="center" wrapText="1"/>
    </xf>
    <xf numFmtId="49" fontId="10" fillId="12" borderId="2" xfId="3" applyNumberFormat="1" applyFont="1" applyFill="1" applyBorder="1" applyAlignment="1">
      <alignment horizontal="left"/>
    </xf>
    <xf numFmtId="49" fontId="9" fillId="0" borderId="0" xfId="3" applyNumberFormat="1" applyFont="1"/>
    <xf numFmtId="49" fontId="10" fillId="0" borderId="0" xfId="3" applyNumberFormat="1" applyFont="1" applyAlignment="1">
      <alignment horizontal="left"/>
    </xf>
    <xf numFmtId="0" fontId="9" fillId="13" borderId="92" xfId="3" applyFill="1" applyBorder="1" applyProtection="1">
      <protection locked="0"/>
    </xf>
    <xf numFmtId="10" fontId="7" fillId="14" borderId="70" xfId="1" applyNumberFormat="1" applyFont="1" applyFill="1" applyBorder="1" applyAlignment="1" applyProtection="1">
      <alignment horizontal="right"/>
    </xf>
    <xf numFmtId="43" fontId="7" fillId="14" borderId="70" xfId="2" applyFont="1" applyFill="1" applyBorder="1" applyAlignment="1" applyProtection="1">
      <alignment horizontal="right"/>
    </xf>
    <xf numFmtId="2" fontId="7" fillId="14" borderId="67" xfId="1" applyNumberFormat="1" applyFont="1" applyFill="1" applyBorder="1" applyAlignment="1" applyProtection="1">
      <alignment horizontal="right"/>
    </xf>
    <xf numFmtId="43" fontId="7" fillId="9" borderId="15" xfId="2" applyFont="1" applyFill="1" applyBorder="1" applyAlignment="1" applyProtection="1">
      <alignment horizontal="right"/>
      <protection locked="0"/>
    </xf>
    <xf numFmtId="0" fontId="31" fillId="0" borderId="0" xfId="0" applyFont="1" applyAlignment="1">
      <alignment horizontal="center" vertical="center" wrapText="1"/>
    </xf>
    <xf numFmtId="0" fontId="32" fillId="0" borderId="0" xfId="0" applyFont="1" applyAlignment="1">
      <alignment horizontal="center" vertical="center" wrapText="1"/>
    </xf>
    <xf numFmtId="4" fontId="0" fillId="0" borderId="0" xfId="0" applyNumberFormat="1"/>
    <xf numFmtId="0" fontId="22" fillId="0" borderId="19" xfId="3" quotePrefix="1" applyFont="1" applyBorder="1" applyAlignment="1">
      <alignment horizontal="center" vertical="center" wrapText="1"/>
    </xf>
    <xf numFmtId="0" fontId="22" fillId="0" borderId="13" xfId="3" quotePrefix="1" applyFont="1" applyBorder="1" applyAlignment="1">
      <alignment horizontal="center" vertical="center" wrapText="1"/>
    </xf>
    <xf numFmtId="0" fontId="24" fillId="0" borderId="38" xfId="3" applyFont="1" applyBorder="1" applyAlignment="1">
      <alignment horizontal="left" vertical="center"/>
    </xf>
    <xf numFmtId="0" fontId="24" fillId="0" borderId="9" xfId="3" applyFont="1" applyBorder="1" applyAlignment="1">
      <alignment horizontal="left" vertical="center"/>
    </xf>
    <xf numFmtId="0" fontId="22" fillId="0" borderId="71" xfId="3" applyFont="1" applyBorder="1" applyAlignment="1">
      <alignment horizontal="center" vertical="center"/>
    </xf>
    <xf numFmtId="0" fontId="22" fillId="0" borderId="9" xfId="3" applyFont="1" applyBorder="1" applyAlignment="1">
      <alignment horizontal="center" vertical="center"/>
    </xf>
    <xf numFmtId="0" fontId="22" fillId="0" borderId="68" xfId="3" applyFont="1" applyBorder="1" applyAlignment="1">
      <alignment horizontal="center" vertical="center" wrapText="1"/>
    </xf>
    <xf numFmtId="0" fontId="22" fillId="0" borderId="12" xfId="3" applyFont="1" applyBorder="1" applyAlignment="1">
      <alignment horizontal="center" vertical="center" wrapText="1"/>
    </xf>
    <xf numFmtId="0" fontId="22" fillId="0" borderId="68" xfId="3" quotePrefix="1" applyFont="1" applyBorder="1" applyAlignment="1">
      <alignment horizontal="center" vertical="center" wrapText="1"/>
    </xf>
    <xf numFmtId="0" fontId="22" fillId="0" borderId="12" xfId="3" quotePrefix="1" applyFont="1" applyBorder="1" applyAlignment="1">
      <alignment horizontal="center" vertical="center" wrapText="1"/>
    </xf>
    <xf numFmtId="0" fontId="24" fillId="0" borderId="39" xfId="3" quotePrefix="1" applyFont="1" applyBorder="1" applyAlignment="1">
      <alignment horizontal="center" vertical="center" wrapText="1"/>
    </xf>
    <xf numFmtId="0" fontId="24" fillId="0" borderId="12" xfId="3" quotePrefix="1" applyFont="1" applyBorder="1" applyAlignment="1">
      <alignment horizontal="center" vertical="center" wrapText="1"/>
    </xf>
    <xf numFmtId="0" fontId="24" fillId="0" borderId="40" xfId="3" quotePrefix="1" applyFont="1" applyBorder="1" applyAlignment="1">
      <alignment horizontal="center" vertical="center" wrapText="1"/>
    </xf>
    <xf numFmtId="0" fontId="24" fillId="0" borderId="13" xfId="3" quotePrefix="1" applyFont="1" applyBorder="1" applyAlignment="1">
      <alignment horizontal="center" vertical="center" wrapText="1"/>
    </xf>
    <xf numFmtId="0" fontId="24" fillId="0" borderId="39" xfId="3" quotePrefix="1" applyFont="1" applyBorder="1" applyAlignment="1">
      <alignment horizontal="center" wrapText="1"/>
    </xf>
    <xf numFmtId="0" fontId="24" fillId="0" borderId="12" xfId="3" quotePrefix="1" applyFont="1" applyBorder="1" applyAlignment="1">
      <alignment horizontal="center" wrapText="1"/>
    </xf>
    <xf numFmtId="0" fontId="16" fillId="5" borderId="0" xfId="3" applyFont="1" applyFill="1" applyBorder="1" applyAlignment="1">
      <alignment horizontal="center"/>
    </xf>
    <xf numFmtId="0" fontId="16" fillId="6" borderId="20" xfId="3" applyFont="1" applyFill="1" applyBorder="1" applyAlignment="1">
      <alignment horizontal="center"/>
    </xf>
    <xf numFmtId="0" fontId="6" fillId="0" borderId="71" xfId="3" applyFont="1" applyBorder="1" applyAlignment="1">
      <alignment horizontal="center" vertical="center"/>
    </xf>
    <xf numFmtId="0" fontId="6" fillId="0" borderId="9" xfId="3" applyFont="1" applyBorder="1" applyAlignment="1">
      <alignment horizontal="center" vertical="center"/>
    </xf>
    <xf numFmtId="0" fontId="7" fillId="0" borderId="38" xfId="3" applyFont="1" applyBorder="1" applyAlignment="1">
      <alignment horizontal="left" vertical="center"/>
    </xf>
    <xf numFmtId="0" fontId="7" fillId="0" borderId="9" xfId="3" applyFont="1" applyBorder="1" applyAlignment="1">
      <alignment horizontal="left" vertical="center"/>
    </xf>
    <xf numFmtId="0" fontId="6" fillId="0" borderId="68" xfId="3" applyFont="1" applyBorder="1" applyAlignment="1">
      <alignment horizontal="center" vertical="center" wrapText="1"/>
    </xf>
    <xf numFmtId="0" fontId="6" fillId="0" borderId="12" xfId="3" applyFont="1" applyBorder="1" applyAlignment="1">
      <alignment horizontal="center" vertical="center" wrapText="1"/>
    </xf>
    <xf numFmtId="0" fontId="6" fillId="0" borderId="68" xfId="3" quotePrefix="1" applyFont="1" applyBorder="1" applyAlignment="1">
      <alignment horizontal="center" vertical="center" wrapText="1"/>
    </xf>
    <xf numFmtId="0" fontId="6" fillId="0" borderId="12" xfId="3" quotePrefix="1" applyFont="1" applyBorder="1" applyAlignment="1">
      <alignment horizontal="center" vertical="center" wrapText="1"/>
    </xf>
    <xf numFmtId="0" fontId="6" fillId="0" borderId="19" xfId="3" quotePrefix="1" applyFont="1" applyBorder="1" applyAlignment="1">
      <alignment horizontal="center" vertical="center" wrapText="1"/>
    </xf>
    <xf numFmtId="0" fontId="6" fillId="0" borderId="13" xfId="3" quotePrefix="1" applyFont="1" applyBorder="1" applyAlignment="1">
      <alignment horizontal="center" vertical="center" wrapText="1"/>
    </xf>
    <xf numFmtId="0" fontId="7" fillId="0" borderId="39" xfId="3" quotePrefix="1" applyFont="1" applyBorder="1" applyAlignment="1">
      <alignment horizontal="center" wrapText="1"/>
    </xf>
    <xf numFmtId="0" fontId="7" fillId="0" borderId="12" xfId="3" quotePrefix="1" applyFont="1" applyBorder="1" applyAlignment="1">
      <alignment horizontal="center" wrapText="1"/>
    </xf>
    <xf numFmtId="0" fontId="7" fillId="0" borderId="39" xfId="3" quotePrefix="1" applyFont="1" applyBorder="1" applyAlignment="1">
      <alignment horizontal="center" vertical="center" wrapText="1"/>
    </xf>
    <xf numFmtId="0" fontId="7" fillId="0" borderId="12" xfId="3" quotePrefix="1" applyFont="1" applyBorder="1" applyAlignment="1">
      <alignment horizontal="center" vertical="center" wrapText="1"/>
    </xf>
    <xf numFmtId="0" fontId="7" fillId="0" borderId="40" xfId="3" quotePrefix="1" applyFont="1" applyBorder="1" applyAlignment="1">
      <alignment horizontal="center" vertical="center" wrapText="1"/>
    </xf>
    <xf numFmtId="0" fontId="7" fillId="0" borderId="13" xfId="3" quotePrefix="1" applyFont="1" applyBorder="1" applyAlignment="1">
      <alignment horizontal="center" vertical="center" wrapText="1"/>
    </xf>
    <xf numFmtId="0" fontId="30" fillId="0" borderId="78" xfId="3" applyFont="1" applyBorder="1" applyAlignment="1">
      <alignment horizontal="left" wrapText="1"/>
    </xf>
    <xf numFmtId="0" fontId="30" fillId="0" borderId="0" xfId="3" applyFont="1" applyBorder="1" applyAlignment="1">
      <alignment horizontal="left" wrapText="1"/>
    </xf>
    <xf numFmtId="0" fontId="30" fillId="0" borderId="79" xfId="3" applyFont="1" applyBorder="1" applyAlignment="1">
      <alignment horizontal="left" wrapText="1"/>
    </xf>
    <xf numFmtId="0" fontId="30" fillId="0" borderId="80" xfId="3" applyFont="1" applyBorder="1" applyAlignment="1">
      <alignment horizontal="left" wrapText="1"/>
    </xf>
    <xf numFmtId="0" fontId="30" fillId="0" borderId="81" xfId="3" applyFont="1" applyBorder="1" applyAlignment="1">
      <alignment horizontal="left" wrapText="1"/>
    </xf>
    <xf numFmtId="0" fontId="30" fillId="0" borderId="82" xfId="3" applyFont="1" applyBorder="1" applyAlignment="1">
      <alignment horizontal="left" wrapText="1"/>
    </xf>
    <xf numFmtId="0" fontId="21" fillId="5" borderId="0" xfId="3" applyFont="1" applyFill="1" applyBorder="1" applyAlignment="1">
      <alignment horizontal="center"/>
    </xf>
    <xf numFmtId="0" fontId="21" fillId="6" borderId="59" xfId="3" applyFont="1" applyFill="1" applyBorder="1" applyAlignment="1">
      <alignment horizontal="center"/>
    </xf>
    <xf numFmtId="0" fontId="21" fillId="6" borderId="57" xfId="3" applyFont="1" applyFill="1" applyBorder="1" applyAlignment="1">
      <alignment horizontal="center"/>
    </xf>
    <xf numFmtId="0" fontId="21" fillId="6" borderId="58" xfId="3" applyFont="1" applyFill="1" applyBorder="1" applyAlignment="1">
      <alignment horizontal="center"/>
    </xf>
    <xf numFmtId="0" fontId="21" fillId="6" borderId="60" xfId="3" applyFont="1" applyFill="1" applyBorder="1" applyAlignment="1">
      <alignment horizontal="center"/>
    </xf>
    <xf numFmtId="0" fontId="21" fillId="6" borderId="61" xfId="3" applyFont="1" applyFill="1" applyBorder="1" applyAlignment="1">
      <alignment horizontal="center"/>
    </xf>
    <xf numFmtId="0" fontId="21" fillId="6" borderId="62" xfId="3" applyFont="1" applyFill="1" applyBorder="1" applyAlignment="1">
      <alignment horizontal="center"/>
    </xf>
    <xf numFmtId="0" fontId="21" fillId="5" borderId="0" xfId="0" applyFont="1" applyFill="1" applyBorder="1" applyAlignment="1">
      <alignment horizontal="center"/>
    </xf>
    <xf numFmtId="0" fontId="26" fillId="0" borderId="6" xfId="3" applyFont="1" applyFill="1" applyBorder="1" applyAlignment="1">
      <alignment horizontal="left"/>
    </xf>
    <xf numFmtId="0" fontId="26" fillId="0" borderId="5" xfId="3" applyFont="1" applyFill="1" applyBorder="1" applyAlignment="1">
      <alignment horizontal="left"/>
    </xf>
    <xf numFmtId="0" fontId="10" fillId="9" borderId="5" xfId="3" applyFont="1" applyFill="1" applyBorder="1" applyAlignment="1" applyProtection="1">
      <alignment horizontal="left"/>
      <protection locked="0"/>
    </xf>
    <xf numFmtId="0" fontId="10" fillId="9" borderId="4" xfId="3" applyFont="1" applyFill="1" applyBorder="1" applyAlignment="1" applyProtection="1">
      <alignment horizontal="left"/>
      <protection locked="0"/>
    </xf>
    <xf numFmtId="0" fontId="20" fillId="6" borderId="44" xfId="3" applyFont="1" applyFill="1" applyBorder="1" applyAlignment="1">
      <alignment horizontal="center"/>
    </xf>
    <xf numFmtId="0" fontId="6" fillId="0" borderId="35" xfId="3" applyFont="1" applyBorder="1" applyAlignment="1">
      <alignment horizontal="center" vertical="center"/>
    </xf>
    <xf numFmtId="0" fontId="6" fillId="0" borderId="7" xfId="3" applyFont="1" applyBorder="1" applyAlignment="1">
      <alignment horizontal="center" vertical="center"/>
    </xf>
    <xf numFmtId="0" fontId="6" fillId="0" borderId="64" xfId="3" applyFont="1" applyBorder="1" applyAlignment="1">
      <alignment horizontal="center" vertical="center" wrapText="1"/>
    </xf>
    <xf numFmtId="0" fontId="6" fillId="0" borderId="89" xfId="3" applyFont="1" applyBorder="1" applyAlignment="1">
      <alignment horizontal="center" vertical="center" wrapText="1"/>
    </xf>
    <xf numFmtId="0" fontId="6" fillId="0" borderId="65" xfId="3" applyFont="1" applyBorder="1" applyAlignment="1">
      <alignment horizontal="center" vertical="center" wrapText="1"/>
    </xf>
    <xf numFmtId="0" fontId="6" fillId="11" borderId="22" xfId="3" applyFont="1" applyFill="1" applyBorder="1" applyAlignment="1">
      <alignment horizontal="center" vertical="center"/>
    </xf>
    <xf numFmtId="0" fontId="6" fillId="11" borderId="90" xfId="3" applyFont="1" applyFill="1" applyBorder="1" applyAlignment="1">
      <alignment horizontal="center" vertical="center"/>
    </xf>
    <xf numFmtId="0" fontId="6" fillId="11" borderId="23" xfId="3" applyFont="1" applyFill="1" applyBorder="1" applyAlignment="1">
      <alignment horizontal="center" vertical="center"/>
    </xf>
    <xf numFmtId="0" fontId="6" fillId="0" borderId="88" xfId="3" applyFont="1" applyBorder="1" applyAlignment="1">
      <alignment horizontal="center"/>
    </xf>
    <xf numFmtId="0" fontId="6" fillId="0" borderId="32" xfId="3" applyFont="1" applyBorder="1" applyAlignment="1">
      <alignment horizontal="center"/>
    </xf>
    <xf numFmtId="0" fontId="6" fillId="0" borderId="88" xfId="3" applyFont="1" applyBorder="1" applyAlignment="1">
      <alignment horizontal="center" wrapText="1"/>
    </xf>
    <xf numFmtId="0" fontId="6" fillId="0" borderId="91" xfId="3" applyFont="1" applyBorder="1" applyAlignment="1">
      <alignment horizontal="center" wrapText="1"/>
    </xf>
    <xf numFmtId="0" fontId="6" fillId="0" borderId="32" xfId="3" applyFont="1" applyBorder="1" applyAlignment="1">
      <alignment horizontal="center" wrapText="1"/>
    </xf>
    <xf numFmtId="0" fontId="6" fillId="0" borderId="21" xfId="3" applyFont="1" applyBorder="1" applyAlignment="1">
      <alignment horizontal="center" wrapText="1"/>
    </xf>
    <xf numFmtId="0" fontId="13" fillId="0" borderId="9" xfId="3" applyFont="1" applyBorder="1" applyAlignment="1">
      <alignment horizontal="left"/>
    </xf>
    <xf numFmtId="0" fontId="3" fillId="0" borderId="12" xfId="3" applyFont="1" applyBorder="1" applyAlignment="1">
      <alignment horizontal="left"/>
    </xf>
    <xf numFmtId="0" fontId="13" fillId="0" borderId="1" xfId="3" applyFont="1" applyBorder="1" applyAlignment="1">
      <alignment horizontal="left"/>
    </xf>
    <xf numFmtId="0" fontId="3" fillId="0" borderId="2" xfId="3" applyFont="1" applyBorder="1" applyAlignment="1">
      <alignment horizontal="left"/>
    </xf>
  </cellXfs>
  <cellStyles count="6">
    <cellStyle name="Comma" xfId="2" builtinId="3"/>
    <cellStyle name="Currency 2" xfId="4" xr:uid="{00000000-0005-0000-0000-000001000000}"/>
    <cellStyle name="Normal" xfId="0" builtinId="0"/>
    <cellStyle name="Normal 2" xfId="3" xr:uid="{00000000-0005-0000-0000-000003000000}"/>
    <cellStyle name="Normal 3" xfId="5" xr:uid="{00000000-0005-0000-0000-00000400000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printerSettings" Target="../printerSettings/printerSettings5.bin"/><Relationship Id="rId7" Type="http://schemas.openxmlformats.org/officeDocument/2006/relationships/printerSettings" Target="../printerSettings/printerSettings9.bin"/><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 Id="rId6" Type="http://schemas.openxmlformats.org/officeDocument/2006/relationships/printerSettings" Target="../printerSettings/printerSettings8.bin"/><Relationship Id="rId5" Type="http://schemas.openxmlformats.org/officeDocument/2006/relationships/printerSettings" Target="../printerSettings/printerSettings7.bin"/><Relationship Id="rId4" Type="http://schemas.openxmlformats.org/officeDocument/2006/relationships/printerSettings" Target="../printerSettings/printerSettings6.bin"/></Relationships>
</file>

<file path=xl/worksheets/_rels/sheet4.xml.rels><?xml version="1.0" encoding="UTF-8" standalone="yes"?>
<Relationships xmlns="http://schemas.openxmlformats.org/package/2006/relationships"><Relationship Id="rId8" Type="http://schemas.openxmlformats.org/officeDocument/2006/relationships/printerSettings" Target="../printerSettings/printerSettings18.bin"/><Relationship Id="rId3" Type="http://schemas.openxmlformats.org/officeDocument/2006/relationships/printerSettings" Target="../printerSettings/printerSettings13.bin"/><Relationship Id="rId7" Type="http://schemas.openxmlformats.org/officeDocument/2006/relationships/printerSettings" Target="../printerSettings/printerSettings17.bin"/><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 Id="rId6" Type="http://schemas.openxmlformats.org/officeDocument/2006/relationships/printerSettings" Target="../printerSettings/printerSettings16.bin"/><Relationship Id="rId5" Type="http://schemas.openxmlformats.org/officeDocument/2006/relationships/printerSettings" Target="../printerSettings/printerSettings15.bin"/><Relationship Id="rId4" Type="http://schemas.openxmlformats.org/officeDocument/2006/relationships/printerSettings" Target="../printerSettings/printerSettings1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D18"/>
  <sheetViews>
    <sheetView topLeftCell="A2" workbookViewId="0">
      <selection activeCell="C16" sqref="C16"/>
    </sheetView>
  </sheetViews>
  <sheetFormatPr defaultColWidth="9.1796875" defaultRowHeight="12.5" x14ac:dyDescent="0.25"/>
  <cols>
    <col min="1" max="1" width="23.1796875" style="32" customWidth="1"/>
    <col min="2" max="2" width="3.7265625" style="32" customWidth="1"/>
    <col min="3" max="3" width="70.7265625" style="32" customWidth="1"/>
    <col min="4" max="16384" width="9.1796875" style="32"/>
  </cols>
  <sheetData>
    <row r="1" spans="1:4" x14ac:dyDescent="0.25">
      <c r="D1" s="94"/>
    </row>
    <row r="5" spans="1:4" ht="22.5" x14ac:dyDescent="0.45">
      <c r="C5" s="95" t="s">
        <v>0</v>
      </c>
    </row>
    <row r="6" spans="1:4" ht="22.5" x14ac:dyDescent="0.45">
      <c r="C6" s="95" t="s">
        <v>1</v>
      </c>
    </row>
    <row r="7" spans="1:4" ht="22.5" x14ac:dyDescent="0.45">
      <c r="C7" s="95" t="s">
        <v>182</v>
      </c>
    </row>
    <row r="10" spans="1:4" ht="15.5" x14ac:dyDescent="0.35">
      <c r="A10" s="33" t="s">
        <v>2</v>
      </c>
      <c r="B10" s="96"/>
      <c r="C10" s="310" t="s">
        <v>337</v>
      </c>
    </row>
    <row r="11" spans="1:4" ht="15.5" x14ac:dyDescent="0.35">
      <c r="A11" s="33" t="s">
        <v>3</v>
      </c>
      <c r="B11" s="96"/>
      <c r="C11" s="310" t="s">
        <v>338</v>
      </c>
    </row>
    <row r="12" spans="1:4" x14ac:dyDescent="0.25">
      <c r="C12" s="311"/>
    </row>
    <row r="13" spans="1:4" ht="15.5" x14ac:dyDescent="0.35">
      <c r="A13" s="33" t="s">
        <v>168</v>
      </c>
      <c r="B13" s="96"/>
      <c r="C13" s="310" t="s">
        <v>344</v>
      </c>
    </row>
    <row r="14" spans="1:4" ht="15.5" x14ac:dyDescent="0.35">
      <c r="A14" s="33" t="s">
        <v>169</v>
      </c>
      <c r="B14" s="96"/>
      <c r="C14" s="310" t="s">
        <v>343</v>
      </c>
    </row>
    <row r="15" spans="1:4" ht="15.5" x14ac:dyDescent="0.35">
      <c r="A15" s="33" t="s">
        <v>170</v>
      </c>
      <c r="B15" s="96"/>
      <c r="C15" s="310" t="s">
        <v>342</v>
      </c>
    </row>
    <row r="16" spans="1:4" ht="15.5" x14ac:dyDescent="0.35">
      <c r="A16" s="33"/>
      <c r="B16" s="96"/>
      <c r="C16" s="312"/>
    </row>
    <row r="17" spans="1:3" ht="15.5" x14ac:dyDescent="0.35">
      <c r="A17" s="33" t="s">
        <v>4</v>
      </c>
      <c r="B17" s="96"/>
      <c r="C17" s="310" t="s">
        <v>339</v>
      </c>
    </row>
    <row r="18" spans="1:3" ht="15.5" x14ac:dyDescent="0.35">
      <c r="A18" s="33" t="s">
        <v>5</v>
      </c>
      <c r="C18" s="310" t="s">
        <v>340</v>
      </c>
    </row>
  </sheetData>
  <printOptions horizontalCentered="1"/>
  <pageMargins left="0.25" right="0.2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2:AD106"/>
  <sheetViews>
    <sheetView tabSelected="1" topLeftCell="R1" zoomScale="70" zoomScaleNormal="70" workbookViewId="0">
      <selection activeCell="AB15" sqref="AB15"/>
    </sheetView>
  </sheetViews>
  <sheetFormatPr defaultColWidth="9.1796875" defaultRowHeight="12.5" x14ac:dyDescent="0.25"/>
  <cols>
    <col min="1" max="1" width="9.1796875" style="32"/>
    <col min="2" max="2" width="4.7265625" style="32" customWidth="1"/>
    <col min="3" max="3" width="55.7265625" style="32" customWidth="1"/>
    <col min="4" max="6" width="16.7265625" style="32" customWidth="1"/>
    <col min="7" max="7" width="4.7265625" style="32" customWidth="1"/>
    <col min="8" max="8" width="9.1796875" style="32" customWidth="1"/>
    <col min="9" max="9" width="4.7265625" style="32" customWidth="1"/>
    <col min="10" max="10" width="55.7265625" customWidth="1"/>
    <col min="11" max="13" width="16.7265625" customWidth="1"/>
    <col min="14" max="14" width="4.7265625" customWidth="1"/>
    <col min="15" max="15" width="9.1796875" style="32"/>
    <col min="16" max="16" width="4.7265625" style="32" customWidth="1"/>
    <col min="17" max="17" width="55.7265625" customWidth="1"/>
    <col min="18" max="20" width="16.7265625" customWidth="1"/>
    <col min="21" max="21" width="4.7265625" style="32" customWidth="1"/>
    <col min="22" max="22" width="9.1796875" style="32"/>
    <col min="23" max="23" width="4.7265625" style="32" customWidth="1"/>
    <col min="24" max="24" width="39.7265625" style="32" customWidth="1"/>
    <col min="25" max="29" width="16.7265625" style="32" customWidth="1"/>
    <col min="30" max="30" width="4.7265625" style="32" customWidth="1"/>
    <col min="31" max="16384" width="9.1796875" style="32"/>
  </cols>
  <sheetData>
    <row r="2" spans="2:29" ht="13" thickBot="1" x14ac:dyDescent="0.3">
      <c r="J2" s="307"/>
      <c r="K2" s="307"/>
      <c r="L2" s="307"/>
      <c r="M2" s="307"/>
      <c r="N2" s="307"/>
      <c r="Q2" s="307"/>
      <c r="R2" s="307"/>
      <c r="S2" s="307"/>
      <c r="T2" s="307"/>
    </row>
    <row r="3" spans="2:29" ht="18.5" thickTop="1" x14ac:dyDescent="0.4">
      <c r="B3" s="135"/>
      <c r="C3" s="373" t="s">
        <v>163</v>
      </c>
      <c r="D3" s="373"/>
      <c r="E3" s="373"/>
      <c r="F3" s="373"/>
      <c r="G3" s="136"/>
      <c r="I3" s="135"/>
      <c r="J3" s="373" t="s">
        <v>164</v>
      </c>
      <c r="K3" s="373"/>
      <c r="L3" s="373"/>
      <c r="M3" s="373"/>
      <c r="N3" s="136"/>
      <c r="P3" s="135"/>
      <c r="Q3" s="373" t="s">
        <v>165</v>
      </c>
      <c r="R3" s="373"/>
      <c r="S3" s="373"/>
      <c r="T3" s="373"/>
      <c r="U3" s="136"/>
      <c r="W3" s="135"/>
      <c r="X3" s="373" t="s">
        <v>6</v>
      </c>
      <c r="Y3" s="373"/>
      <c r="Z3" s="373"/>
      <c r="AA3" s="373"/>
      <c r="AB3" s="373"/>
      <c r="AC3" s="136"/>
    </row>
    <row r="4" spans="2:29" ht="28" x14ac:dyDescent="0.6">
      <c r="B4" s="137"/>
      <c r="C4" s="138" t="str">
        <f>'Cover Page'!C10</f>
        <v>John Deere</v>
      </c>
      <c r="D4" s="139"/>
      <c r="E4" s="139"/>
      <c r="F4" s="140"/>
      <c r="G4" s="141"/>
      <c r="I4" s="137"/>
      <c r="J4" s="138" t="str">
        <f>C4</f>
        <v>John Deere</v>
      </c>
      <c r="K4" s="167"/>
      <c r="L4" s="167"/>
      <c r="M4" s="167"/>
      <c r="N4" s="168"/>
      <c r="P4" s="137"/>
      <c r="Q4" s="138" t="str">
        <f>J4</f>
        <v>John Deere</v>
      </c>
      <c r="R4" s="167"/>
      <c r="S4" s="167"/>
      <c r="T4" s="167"/>
      <c r="U4" s="141"/>
      <c r="W4" s="137"/>
      <c r="X4" s="138" t="str">
        <f>Q4</f>
        <v>John Deere</v>
      </c>
      <c r="Y4" s="138"/>
      <c r="Z4" s="167"/>
      <c r="AA4" s="167"/>
      <c r="AB4" s="167"/>
      <c r="AC4" s="141"/>
    </row>
    <row r="5" spans="2:29" ht="15" customHeight="1" x14ac:dyDescent="0.4">
      <c r="B5" s="137"/>
      <c r="C5" s="142"/>
      <c r="D5" s="139"/>
      <c r="E5" s="139"/>
      <c r="F5" s="140"/>
      <c r="G5" s="141"/>
      <c r="I5" s="137"/>
      <c r="J5" s="169"/>
      <c r="K5" s="167"/>
      <c r="L5" s="167"/>
      <c r="M5" s="167"/>
      <c r="N5" s="168"/>
      <c r="P5" s="137"/>
      <c r="Q5" s="169"/>
      <c r="R5" s="167"/>
      <c r="S5" s="167"/>
      <c r="T5" s="167"/>
      <c r="U5" s="141"/>
      <c r="W5" s="153"/>
      <c r="X5" s="124"/>
      <c r="Y5" s="124"/>
      <c r="Z5" s="124"/>
      <c r="AA5" s="124"/>
      <c r="AB5" s="124"/>
      <c r="AC5" s="154"/>
    </row>
    <row r="6" spans="2:29" ht="15" customHeight="1" x14ac:dyDescent="0.35">
      <c r="B6" s="137"/>
      <c r="C6" s="361" t="s">
        <v>7</v>
      </c>
      <c r="D6" s="361"/>
      <c r="E6" s="361"/>
      <c r="F6" s="361"/>
      <c r="G6" s="141"/>
      <c r="I6" s="137"/>
      <c r="J6" s="368" t="s">
        <v>8</v>
      </c>
      <c r="K6" s="368"/>
      <c r="L6" s="368"/>
      <c r="M6" s="368"/>
      <c r="N6" s="168"/>
      <c r="P6" s="137"/>
      <c r="Q6" s="368" t="s">
        <v>9</v>
      </c>
      <c r="R6" s="368"/>
      <c r="S6" s="368"/>
      <c r="T6" s="368"/>
      <c r="U6" s="141"/>
      <c r="W6" s="150"/>
      <c r="X6" s="361" t="s">
        <v>10</v>
      </c>
      <c r="Y6" s="361"/>
      <c r="Z6" s="361"/>
      <c r="AA6" s="361"/>
      <c r="AB6" s="361"/>
      <c r="AC6" s="151"/>
    </row>
    <row r="7" spans="2:29" ht="15" customHeight="1" thickBot="1" x14ac:dyDescent="0.4">
      <c r="B7" s="137"/>
      <c r="C7" s="98"/>
      <c r="D7" s="139"/>
      <c r="E7" s="139"/>
      <c r="F7" s="140"/>
      <c r="G7" s="141"/>
      <c r="I7" s="137"/>
      <c r="J7" s="3"/>
      <c r="K7" s="167"/>
      <c r="L7" s="167"/>
      <c r="M7" s="167"/>
      <c r="N7" s="168"/>
      <c r="P7" s="137"/>
      <c r="Q7" s="3"/>
      <c r="R7" s="167"/>
      <c r="S7" s="167"/>
      <c r="T7" s="167"/>
      <c r="U7" s="141"/>
      <c r="W7" s="150"/>
      <c r="X7" s="98"/>
      <c r="Y7" s="98"/>
      <c r="Z7" s="152"/>
      <c r="AA7" s="152"/>
      <c r="AB7" s="152"/>
      <c r="AC7" s="151"/>
    </row>
    <row r="8" spans="2:29" ht="32.15" customHeight="1" thickTop="1" thickBot="1" x14ac:dyDescent="0.4">
      <c r="B8" s="137"/>
      <c r="C8" s="158" t="s">
        <v>11</v>
      </c>
      <c r="D8" s="308" t="s">
        <v>177</v>
      </c>
      <c r="E8" s="308" t="s">
        <v>178</v>
      </c>
      <c r="F8" s="309" t="s">
        <v>179</v>
      </c>
      <c r="G8" s="141"/>
      <c r="I8" s="137"/>
      <c r="J8" s="158" t="s">
        <v>15</v>
      </c>
      <c r="K8" s="308" t="s">
        <v>177</v>
      </c>
      <c r="L8" s="308" t="s">
        <v>178</v>
      </c>
      <c r="M8" s="309" t="s">
        <v>179</v>
      </c>
      <c r="N8" s="168"/>
      <c r="P8" s="137"/>
      <c r="Q8" s="158" t="s">
        <v>15</v>
      </c>
      <c r="R8" s="308" t="s">
        <v>177</v>
      </c>
      <c r="S8" s="308" t="s">
        <v>178</v>
      </c>
      <c r="T8" s="309" t="s">
        <v>179</v>
      </c>
      <c r="U8" s="141"/>
      <c r="W8" s="150"/>
      <c r="X8" s="119"/>
      <c r="Y8" s="192"/>
      <c r="Z8" s="121"/>
      <c r="AA8" s="121"/>
      <c r="AB8" s="113" t="s">
        <v>16</v>
      </c>
      <c r="AC8" s="154"/>
    </row>
    <row r="9" spans="2:29" ht="15" customHeight="1" thickTop="1" x14ac:dyDescent="0.35">
      <c r="B9" s="137"/>
      <c r="C9" s="100" t="s">
        <v>17</v>
      </c>
      <c r="D9" s="213">
        <f>SUM('Orig BS - Current year'!D3:D6)+'Orig BS - Current year'!D11+'Orig BS - Current year'!D9</f>
        <v>18851.399999999998</v>
      </c>
      <c r="E9" s="213">
        <f>SUM('Orig BS - Current year'!G3:G6,'Orig BS - Current year'!G11,'Orig BS - Current year'!G9)</f>
        <v>12176.1</v>
      </c>
      <c r="F9" s="214">
        <f>SUM('Orig BS - Prior year'!G3:G6,'Orig BS - Prior year'!G9,'Orig BS - Prior year'!G11)</f>
        <v>12492.2</v>
      </c>
      <c r="G9" s="141"/>
      <c r="I9" s="137"/>
      <c r="J9" s="2" t="s">
        <v>17</v>
      </c>
      <c r="K9" s="222">
        <f>D9/D13</f>
        <v>0.28655510341818891</v>
      </c>
      <c r="L9" s="222">
        <f>E9/E13</f>
        <v>0.21022816543936743</v>
      </c>
      <c r="M9" s="222">
        <f>F9/F13</f>
        <v>0.21557752176103931</v>
      </c>
      <c r="N9" s="168"/>
      <c r="P9" s="137"/>
      <c r="Q9" s="7" t="s">
        <v>18</v>
      </c>
      <c r="R9" s="223">
        <v>1</v>
      </c>
      <c r="S9" s="223">
        <v>1</v>
      </c>
      <c r="T9" s="223">
        <v>1</v>
      </c>
      <c r="U9" s="141"/>
      <c r="W9" s="153"/>
      <c r="X9" s="120" t="s">
        <v>19</v>
      </c>
      <c r="Y9" s="193"/>
      <c r="Z9" s="122"/>
      <c r="AA9" s="123"/>
      <c r="AB9" s="127" t="s">
        <v>167</v>
      </c>
      <c r="AC9" s="154"/>
    </row>
    <row r="10" spans="2:29" ht="15" customHeight="1" x14ac:dyDescent="0.35">
      <c r="B10" s="137"/>
      <c r="C10" s="85" t="s">
        <v>20</v>
      </c>
      <c r="D10" s="215">
        <f>'Orig BS - Current year'!D12+'Orig BS - Current year'!D10</f>
        <v>11661.4</v>
      </c>
      <c r="E10" s="215">
        <f>SUM('Orig BS - Current year'!G10,'Orig BS - Current year'!G12)</f>
        <v>11072.1</v>
      </c>
      <c r="F10" s="216">
        <f>SUM('Orig BS - Prior year'!G10,'Orig BS - Prior year'!G12)</f>
        <v>10151.9</v>
      </c>
      <c r="G10" s="141"/>
      <c r="I10" s="137"/>
      <c r="J10" s="2" t="s">
        <v>20</v>
      </c>
      <c r="K10" s="222">
        <f>D10/D13</f>
        <v>0.17726183111073282</v>
      </c>
      <c r="L10" s="222">
        <f>E10/E13</f>
        <v>0.19116689831401024</v>
      </c>
      <c r="M10" s="222">
        <f>F10/F13</f>
        <v>0.17519103465889874</v>
      </c>
      <c r="N10" s="168"/>
      <c r="P10" s="137"/>
      <c r="Q10" s="2" t="s">
        <v>21</v>
      </c>
      <c r="R10" s="223">
        <f>D37/D36</f>
        <v>0.67031075032702603</v>
      </c>
      <c r="S10" s="223">
        <f>E37/E36</f>
        <v>0.68491592853925842</v>
      </c>
      <c r="T10" s="223">
        <f>F37/F36</f>
        <v>0.69789486813476176</v>
      </c>
      <c r="U10" s="141"/>
      <c r="W10" s="153"/>
      <c r="X10" s="128" t="s">
        <v>22</v>
      </c>
      <c r="Y10" s="194"/>
      <c r="Z10" s="129"/>
      <c r="AA10" s="130"/>
      <c r="AB10" s="131"/>
      <c r="AC10" s="154"/>
    </row>
    <row r="11" spans="2:29" ht="15" customHeight="1" x14ac:dyDescent="0.35">
      <c r="B11" s="137"/>
      <c r="C11" s="85" t="s">
        <v>23</v>
      </c>
      <c r="D11" s="215">
        <f>'Orig BS - Current year'!D14+'Orig BS - Current year'!D15</f>
        <v>1251.3</v>
      </c>
      <c r="E11" s="215">
        <f>SUM('Orig BS - Current year'!G14:G15)</f>
        <v>919.80000000000007</v>
      </c>
      <c r="F11" s="216">
        <f>SUM('Orig BS - Prior year'!G14:G15)</f>
        <v>789.6</v>
      </c>
      <c r="G11" s="141"/>
      <c r="I11" s="137"/>
      <c r="J11" s="2" t="s">
        <v>23</v>
      </c>
      <c r="K11" s="222">
        <f>D11/D13</f>
        <v>1.9020677557485377E-2</v>
      </c>
      <c r="L11" s="222">
        <f>E11/E13</f>
        <v>1.588093614302857E-2</v>
      </c>
      <c r="M11" s="222">
        <f>F11/F13</f>
        <v>1.362610358323727E-2</v>
      </c>
      <c r="N11" s="168"/>
      <c r="P11" s="137"/>
      <c r="Q11" s="4" t="s">
        <v>24</v>
      </c>
      <c r="R11" s="223">
        <f t="shared" ref="R11:S11" si="0">D38/D36</f>
        <v>0.32968924967297408</v>
      </c>
      <c r="S11" s="223">
        <f t="shared" si="0"/>
        <v>0.31508407146074158</v>
      </c>
      <c r="T11" s="223">
        <f>F38/F36</f>
        <v>0.30210513186523824</v>
      </c>
      <c r="U11" s="141"/>
      <c r="W11" s="153"/>
      <c r="X11" s="64" t="s">
        <v>25</v>
      </c>
      <c r="Y11" s="66"/>
      <c r="Z11" s="125"/>
      <c r="AA11" s="126"/>
      <c r="AB11" s="237" t="s">
        <v>345</v>
      </c>
      <c r="AC11" s="205" t="s">
        <v>26</v>
      </c>
    </row>
    <row r="12" spans="2:29" ht="15" customHeight="1" x14ac:dyDescent="0.35">
      <c r="B12" s="137"/>
      <c r="C12" s="85" t="s">
        <v>27</v>
      </c>
      <c r="D12" s="215">
        <f>'Orig BS - Current year'!D7+'Orig BS - Current year'!D18+'Orig BS - Current year'!D17+'Orig BS - Current year'!D8+'Orig BS - Current year'!D16+'Orig BS - Current year'!D13</f>
        <v>34022.199999999997</v>
      </c>
      <c r="E12" s="215">
        <f>SUM('Orig BS - Current year'!G7,'Orig BS - Current year'!G8,'Orig BS - Current year'!G13,'Orig BS - Current year'!G16,'Orig BS - Current year'!G17,'Orig BS - Current year'!G18)</f>
        <v>33750.5</v>
      </c>
      <c r="F12" s="216">
        <f>SUM('Orig BS - Prior year'!G7,'Orig BS - Prior year'!G8,'Orig BS - Prior year'!G13,'Orig BS - Prior year'!G16,'Orig BS - Prior year'!G17,'Orig BS - Prior year'!G18)</f>
        <v>34513.9</v>
      </c>
      <c r="G12" s="141"/>
      <c r="I12" s="137"/>
      <c r="J12" s="2" t="s">
        <v>27</v>
      </c>
      <c r="K12" s="222">
        <f>D12/D13</f>
        <v>0.51716238791359304</v>
      </c>
      <c r="L12" s="222">
        <f>E12/E13</f>
        <v>0.58272400010359393</v>
      </c>
      <c r="M12" s="222">
        <f>F12/F13</f>
        <v>0.59560533999682475</v>
      </c>
      <c r="N12" s="168"/>
      <c r="P12" s="137"/>
      <c r="Q12" s="2" t="s">
        <v>28</v>
      </c>
      <c r="R12" s="223">
        <f t="shared" ref="R12:S12" si="1">D39/D36</f>
        <v>0.19338751820080236</v>
      </c>
      <c r="S12" s="223">
        <f t="shared" si="1"/>
        <v>0.2029500075063804</v>
      </c>
      <c r="T12" s="223">
        <f>F39/F36</f>
        <v>0.18222417783444433</v>
      </c>
      <c r="U12" s="141"/>
      <c r="W12" s="153"/>
      <c r="X12" s="64" t="s">
        <v>29</v>
      </c>
      <c r="Y12" s="66"/>
      <c r="Z12" s="125"/>
      <c r="AA12" s="126"/>
      <c r="AB12" s="237">
        <v>3.56E-2</v>
      </c>
      <c r="AC12" s="205" t="s">
        <v>26</v>
      </c>
    </row>
    <row r="13" spans="2:29" ht="15" customHeight="1" x14ac:dyDescent="0.35">
      <c r="B13" s="137"/>
      <c r="C13" s="101" t="s">
        <v>30</v>
      </c>
      <c r="D13" s="215">
        <f>SUM('Orig BS - Current year'!D3:D18)</f>
        <v>65786.299999999988</v>
      </c>
      <c r="E13" s="215">
        <f>SUM('Orig BS - Current year'!G3:G18)</f>
        <v>57918.499999999993</v>
      </c>
      <c r="F13" s="216">
        <f>SUM('Orig BS - Prior year'!G3:G18)</f>
        <v>57947.6</v>
      </c>
      <c r="G13" s="141"/>
      <c r="I13" s="137"/>
      <c r="J13" s="4" t="s">
        <v>30</v>
      </c>
      <c r="K13" s="222">
        <v>1</v>
      </c>
      <c r="L13" s="222">
        <v>1</v>
      </c>
      <c r="M13" s="222">
        <v>1</v>
      </c>
      <c r="N13" s="168"/>
      <c r="P13" s="137"/>
      <c r="Q13" s="6" t="s">
        <v>31</v>
      </c>
      <c r="R13" s="232">
        <f t="shared" ref="R13:S13" si="2">D40/D36</f>
        <v>0.13630173147217173</v>
      </c>
      <c r="S13" s="232">
        <f t="shared" si="2"/>
        <v>0.11213406395436117</v>
      </c>
      <c r="T13" s="232">
        <f>F40/F36</f>
        <v>0.11988095403079392</v>
      </c>
      <c r="U13" s="141"/>
      <c r="W13" s="153"/>
      <c r="X13" s="64" t="s">
        <v>32</v>
      </c>
      <c r="Y13" s="66"/>
      <c r="Z13" s="125"/>
      <c r="AA13" s="126"/>
      <c r="AB13" s="237">
        <v>0.20499999999999999</v>
      </c>
      <c r="AC13" s="205" t="s">
        <v>26</v>
      </c>
    </row>
    <row r="14" spans="2:29" ht="15" customHeight="1" x14ac:dyDescent="0.35">
      <c r="B14" s="137"/>
      <c r="C14" s="85"/>
      <c r="D14" s="186"/>
      <c r="E14" s="186"/>
      <c r="F14" s="187"/>
      <c r="G14" s="141"/>
      <c r="I14" s="137"/>
      <c r="J14" s="2"/>
      <c r="K14" s="225"/>
      <c r="L14" s="225"/>
      <c r="M14" s="226"/>
      <c r="N14" s="168"/>
      <c r="P14" s="137"/>
      <c r="Q14" s="85" t="s">
        <v>33</v>
      </c>
      <c r="R14" s="223">
        <f t="shared" ref="R14:S14" si="3">D41/D36</f>
        <v>-3.0247799930727664E-2</v>
      </c>
      <c r="S14" s="223">
        <f t="shared" si="3"/>
        <v>-2.8663113646599611E-2</v>
      </c>
      <c r="T14" s="223">
        <f>F41/F36</f>
        <v>-2.3559737793977024E-2</v>
      </c>
      <c r="U14" s="141"/>
      <c r="W14" s="153"/>
      <c r="X14" s="132" t="s">
        <v>34</v>
      </c>
      <c r="Y14" s="195"/>
      <c r="Z14" s="129"/>
      <c r="AA14" s="130"/>
      <c r="AB14" s="131"/>
      <c r="AC14" s="205"/>
    </row>
    <row r="15" spans="2:29" ht="15" customHeight="1" x14ac:dyDescent="0.35">
      <c r="B15" s="137"/>
      <c r="C15" s="85" t="s">
        <v>35</v>
      </c>
      <c r="D15" s="215">
        <f>SUM('Orig BS - Current year'!D26:D29)</f>
        <v>22692.9</v>
      </c>
      <c r="E15" s="215">
        <f>SUM('Orig BS - Current year'!G26:G29)</f>
        <v>19230.2</v>
      </c>
      <c r="F15" s="216">
        <f>SUM('Orig BS - Prior year'!G26:G29)</f>
        <v>20408.7</v>
      </c>
      <c r="G15" s="141"/>
      <c r="I15" s="137"/>
      <c r="J15" s="2" t="s">
        <v>35</v>
      </c>
      <c r="K15" s="222">
        <f>D15/SUM(D17,D21)</f>
        <v>0.34494872032626855</v>
      </c>
      <c r="L15" s="222">
        <f t="shared" ref="L15:M15" si="4">E15/SUM(E17,E21)</f>
        <v>0.33202172017576426</v>
      </c>
      <c r="M15" s="222">
        <f t="shared" si="4"/>
        <v>0.35219232548026153</v>
      </c>
      <c r="N15" s="168"/>
      <c r="P15" s="137"/>
      <c r="Q15" s="105" t="s">
        <v>36</v>
      </c>
      <c r="R15" s="222">
        <f>D42/D36</f>
        <v>0.10605393154144407</v>
      </c>
      <c r="S15" s="222">
        <f t="shared" ref="S15:T15" si="5">E42/E36</f>
        <v>8.3470950307761568E-2</v>
      </c>
      <c r="T15" s="222">
        <f t="shared" si="5"/>
        <v>9.6321216236816887E-2</v>
      </c>
      <c r="U15" s="141"/>
      <c r="W15" s="153"/>
      <c r="X15" s="64" t="s">
        <v>37</v>
      </c>
      <c r="Y15" s="66"/>
      <c r="Z15" s="125"/>
      <c r="AA15" s="126"/>
      <c r="AB15" s="238" t="s">
        <v>345</v>
      </c>
      <c r="AC15" s="205" t="s">
        <v>38</v>
      </c>
    </row>
    <row r="16" spans="2:29" ht="15" customHeight="1" x14ac:dyDescent="0.35">
      <c r="B16" s="137"/>
      <c r="C16" s="85" t="s">
        <v>39</v>
      </c>
      <c r="D16" s="215">
        <f>SUM('Orig BS - Current year'!D30:D32)</f>
        <v>33518.9</v>
      </c>
      <c r="E16" s="215">
        <f>SUM('Orig BS - Current year'!G30:G32)</f>
        <v>32143.5</v>
      </c>
      <c r="F16" s="216">
        <f>SUM('Orig BS - Prior year'!G30:G32)</f>
        <v>30781.3</v>
      </c>
      <c r="G16" s="141"/>
      <c r="I16" s="137"/>
      <c r="J16" s="85" t="s">
        <v>39</v>
      </c>
      <c r="K16" s="222">
        <f>D16/(SUM(D17,D21))</f>
        <v>0.50951185885207106</v>
      </c>
      <c r="L16" s="222">
        <f t="shared" ref="L16:M16" si="6">E16/(SUM(E17,E21))</f>
        <v>0.55497811580065093</v>
      </c>
      <c r="M16" s="222">
        <f t="shared" si="6"/>
        <v>0.53119197343807167</v>
      </c>
      <c r="N16" s="168"/>
      <c r="P16" s="137"/>
      <c r="Q16" s="85" t="s">
        <v>40</v>
      </c>
      <c r="R16" s="222">
        <f>D43/D36</f>
        <v>3.26555180797439E-2</v>
      </c>
      <c r="S16" s="222">
        <f t="shared" ref="S16:T16" si="7">E43/E36</f>
        <v>2.6276084671971175E-2</v>
      </c>
      <c r="T16" s="222">
        <f t="shared" si="7"/>
        <v>2.9106670177529555E-2</v>
      </c>
      <c r="U16" s="141"/>
      <c r="W16" s="153"/>
      <c r="X16" s="64" t="s">
        <v>41</v>
      </c>
      <c r="Y16" s="66"/>
      <c r="Z16" s="125"/>
      <c r="AA16" s="126"/>
      <c r="AB16" s="238">
        <v>3.59</v>
      </c>
      <c r="AC16" s="205" t="s">
        <v>38</v>
      </c>
    </row>
    <row r="17" spans="2:30" ht="15" customHeight="1" x14ac:dyDescent="0.35">
      <c r="B17" s="137"/>
      <c r="C17" s="101" t="s">
        <v>42</v>
      </c>
      <c r="D17" s="215">
        <f>SUM('Orig BS - Current year'!D26:D32)</f>
        <v>56211.8</v>
      </c>
      <c r="E17" s="215">
        <f>SUM('Orig BS - Current year'!G26:G32)</f>
        <v>51373.7</v>
      </c>
      <c r="F17" s="216">
        <f>SUM('Orig BS - Prior year'!G26:G32)</f>
        <v>51190</v>
      </c>
      <c r="G17" s="141"/>
      <c r="I17" s="137"/>
      <c r="J17" s="4" t="s">
        <v>42</v>
      </c>
      <c r="K17" s="222">
        <f>D17/(SUM(D17,D21))</f>
        <v>0.85446057917833962</v>
      </c>
      <c r="L17" s="222">
        <f t="shared" ref="L17:M17" si="8">E17/(SUM(E17,E21))</f>
        <v>0.88699983597641507</v>
      </c>
      <c r="M17" s="222">
        <f t="shared" si="8"/>
        <v>0.88338429891833314</v>
      </c>
      <c r="N17" s="168"/>
      <c r="P17" s="137"/>
      <c r="Q17" s="105" t="s">
        <v>43</v>
      </c>
      <c r="R17" s="223">
        <f t="shared" ref="R17:S17" si="9">D44/D36</f>
        <v>7.3398413461700174E-2</v>
      </c>
      <c r="S17" s="223">
        <f t="shared" si="9"/>
        <v>5.719486563579039E-2</v>
      </c>
      <c r="T17" s="223">
        <f>F44/F36</f>
        <v>6.7214546059287339E-2</v>
      </c>
      <c r="U17" s="141"/>
      <c r="W17" s="153"/>
      <c r="X17" s="64" t="s">
        <v>44</v>
      </c>
      <c r="Y17" s="66"/>
      <c r="Z17" s="125"/>
      <c r="AA17" s="126"/>
      <c r="AB17" s="238">
        <v>0.62</v>
      </c>
      <c r="AC17" s="205" t="s">
        <v>38</v>
      </c>
    </row>
    <row r="18" spans="2:30" ht="15" customHeight="1" x14ac:dyDescent="0.35">
      <c r="B18" s="137"/>
      <c r="C18" s="85" t="s">
        <v>45</v>
      </c>
      <c r="D18" s="215">
        <f>SUM('Orig BS - Current year'!D39)</f>
        <v>4280.5</v>
      </c>
      <c r="E18" s="215">
        <f>SUM('Orig BS - Current year'!G39)</f>
        <v>3911.8</v>
      </c>
      <c r="F18" s="216">
        <f>SUM('Orig BS - Prior year'!G39)</f>
        <v>3825.6</v>
      </c>
      <c r="G18" s="141"/>
      <c r="I18" s="137"/>
      <c r="J18" s="2" t="s">
        <v>45</v>
      </c>
      <c r="K18" s="222">
        <f>D18/SUM(D17,D21)</f>
        <v>6.5066738819480649E-2</v>
      </c>
      <c r="L18" s="222">
        <f t="shared" ref="L18:M18" si="10">E18/SUM(E17,E21)</f>
        <v>6.7539732555228466E-2</v>
      </c>
      <c r="M18" s="222">
        <f t="shared" si="10"/>
        <v>6.6018264777143482E-2</v>
      </c>
      <c r="N18" s="168"/>
      <c r="P18" s="137"/>
      <c r="Q18" s="85" t="s">
        <v>46</v>
      </c>
      <c r="R18" s="223">
        <f t="shared" ref="R18:S18" si="11">D45/D36</f>
        <v>-7.9024268857376336E-4</v>
      </c>
      <c r="S18" s="223">
        <f t="shared" si="11"/>
        <v>-9.0076565080318268E-5</v>
      </c>
      <c r="T18" s="223">
        <f>F45/F36</f>
        <v>3.1182005903793121E-5</v>
      </c>
      <c r="U18" s="141"/>
      <c r="W18" s="153"/>
      <c r="X18" s="133" t="s">
        <v>47</v>
      </c>
      <c r="Y18" s="196"/>
      <c r="Z18" s="129"/>
      <c r="AA18" s="130"/>
      <c r="AB18" s="134"/>
      <c r="AC18" s="205"/>
    </row>
    <row r="19" spans="2:30" ht="15" customHeight="1" thickBot="1" x14ac:dyDescent="0.4">
      <c r="B19" s="137"/>
      <c r="C19" s="85" t="s">
        <v>48</v>
      </c>
      <c r="D19" s="215">
        <f>SUM('Orig BS - Current year'!D42)</f>
        <v>25301.3</v>
      </c>
      <c r="E19" s="215">
        <f>SUM('Orig BS - Current year'!G42)</f>
        <v>23911.3</v>
      </c>
      <c r="F19" s="216">
        <f>SUM('Orig BS - Prior year'!G42)</f>
        <v>23144.799999999999</v>
      </c>
      <c r="G19" s="141"/>
      <c r="I19" s="137"/>
      <c r="J19" s="2" t="s">
        <v>48</v>
      </c>
      <c r="K19" s="222">
        <f>D19/SUM(D17,D21)</f>
        <v>0.38459831302262021</v>
      </c>
      <c r="L19" s="222">
        <f t="shared" ref="L19:M19" si="12">E19/SUM(E17,E21)</f>
        <v>0.41284390997695036</v>
      </c>
      <c r="M19" s="222">
        <f t="shared" si="12"/>
        <v>0.39940912134411088</v>
      </c>
      <c r="N19" s="168"/>
      <c r="P19" s="137"/>
      <c r="Q19" s="5" t="s">
        <v>49</v>
      </c>
      <c r="R19" s="233">
        <f t="shared" ref="R19:S19" si="13">D46/D36</f>
        <v>7.260817077312641E-2</v>
      </c>
      <c r="S19" s="233">
        <f t="shared" si="13"/>
        <v>5.7104789070710073E-2</v>
      </c>
      <c r="T19" s="233">
        <f>F46/F36</f>
        <v>6.7245728065191135E-2</v>
      </c>
      <c r="U19" s="141"/>
      <c r="W19" s="153"/>
      <c r="X19" s="64" t="s">
        <v>50</v>
      </c>
      <c r="Y19" s="66"/>
      <c r="Z19" s="125"/>
      <c r="AA19" s="126"/>
      <c r="AB19" s="238">
        <v>1.24</v>
      </c>
      <c r="AC19" s="205" t="s">
        <v>26</v>
      </c>
    </row>
    <row r="20" spans="2:30" ht="15" customHeight="1" thickTop="1" thickBot="1" x14ac:dyDescent="0.4">
      <c r="B20" s="137"/>
      <c r="C20" s="85" t="s">
        <v>51</v>
      </c>
      <c r="D20" s="215">
        <f>SUM('Orig BS - Current year'!D41)+'Orig BS - Current year'!D43+'Orig BS - Current year'!D37+'Orig BS - Current year'!D46</f>
        <v>-20007.3</v>
      </c>
      <c r="E20" s="215">
        <f>SUM('Orig BS - Current year'!G41+'Orig BS - Current year'!G43)+'Orig BS - Current year'!G37+'Orig BS - Current year'!G46</f>
        <v>-21278.3</v>
      </c>
      <c r="F20" s="216">
        <f>SUM('Orig BS - Prior year'!G37+'Orig BS - Prior year'!G41+'Orig BS - Prior year'!G43+'Orig BS - Prior year'!G46)</f>
        <v>-20212.8</v>
      </c>
      <c r="G20" s="141"/>
      <c r="I20" s="137"/>
      <c r="J20" s="2" t="s">
        <v>51</v>
      </c>
      <c r="K20" s="222">
        <f>D20/SUM(D17,D21)</f>
        <v>-0.30412563102044038</v>
      </c>
      <c r="L20" s="222">
        <f t="shared" ref="L20:M20" si="14">E20/SUM(E17,E21)</f>
        <v>-0.36738347850859399</v>
      </c>
      <c r="M20" s="222">
        <f t="shared" si="14"/>
        <v>-0.34881168503958748</v>
      </c>
      <c r="N20" s="168"/>
      <c r="P20" s="137"/>
      <c r="Q20" s="167"/>
      <c r="R20" s="184"/>
      <c r="S20" s="184"/>
      <c r="T20" s="184"/>
      <c r="U20" s="141"/>
      <c r="W20" s="153"/>
      <c r="X20" s="133" t="s">
        <v>52</v>
      </c>
      <c r="Y20" s="196"/>
      <c r="Z20" s="129"/>
      <c r="AA20" s="130"/>
      <c r="AB20" s="134"/>
      <c r="AC20" s="205"/>
    </row>
    <row r="21" spans="2:30" ht="17.149999999999999" customHeight="1" thickTop="1" thickBot="1" x14ac:dyDescent="0.4">
      <c r="B21" s="137"/>
      <c r="C21" s="102" t="s">
        <v>53</v>
      </c>
      <c r="D21" s="217">
        <f>SUM('Orig BS - Current year'!D39:D43)+'Orig BS - Current year'!D46+'Orig BS - Current year'!D37</f>
        <v>9574.5</v>
      </c>
      <c r="E21" s="217">
        <f>SUM('Orig BS - Current year'!G39:G43)+'Orig BS - Current year'!G37+'Orig BS - Current year'!G46</f>
        <v>6544.8</v>
      </c>
      <c r="F21" s="218">
        <f>SUM('Orig BS - Prior year'!G39:G43,'Orig BS - Prior year'!G46)</f>
        <v>6757.5999999999995</v>
      </c>
      <c r="G21" s="141"/>
      <c r="I21" s="137"/>
      <c r="J21" s="5" t="s">
        <v>53</v>
      </c>
      <c r="K21" s="224">
        <f>D21/(SUM(D17,D21))</f>
        <v>0.14553942082166044</v>
      </c>
      <c r="L21" s="224">
        <f t="shared" ref="L21:M21" si="15">E21/(SUM(E17,E21))</f>
        <v>0.11300016402358487</v>
      </c>
      <c r="M21" s="224">
        <f t="shared" si="15"/>
        <v>0.11661570108166688</v>
      </c>
      <c r="N21" s="168"/>
      <c r="P21" s="137"/>
      <c r="Q21" s="362" t="s">
        <v>54</v>
      </c>
      <c r="R21" s="363"/>
      <c r="S21" s="363"/>
      <c r="T21" s="364"/>
      <c r="U21" s="141"/>
      <c r="W21" s="153"/>
      <c r="X21" s="64" t="s">
        <v>55</v>
      </c>
      <c r="Y21" s="66"/>
      <c r="Z21" s="125"/>
      <c r="AA21" s="126"/>
      <c r="AB21" s="239" t="s">
        <v>345</v>
      </c>
      <c r="AC21" s="205" t="s">
        <v>26</v>
      </c>
    </row>
    <row r="22" spans="2:30" ht="15" customHeight="1" thickTop="1" thickBot="1" x14ac:dyDescent="0.4">
      <c r="B22" s="137"/>
      <c r="C22" s="139"/>
      <c r="D22" s="143"/>
      <c r="E22" s="143"/>
      <c r="F22" s="144"/>
      <c r="G22" s="141"/>
      <c r="I22" s="137"/>
      <c r="J22" s="167"/>
      <c r="K22" s="170"/>
      <c r="L22" s="170"/>
      <c r="M22" s="170"/>
      <c r="N22" s="168"/>
      <c r="P22" s="137"/>
      <c r="Q22" s="159" t="s">
        <v>56</v>
      </c>
      <c r="R22" s="160" t="str">
        <f>IF((ROUND((R9-R10),2))=(ROUND(R11,2)),"","INCORRECT")</f>
        <v/>
      </c>
      <c r="S22" s="160" t="str">
        <f>IF((ROUND((S9-S10),2))=(ROUND(S11,2)),"","INCORRECT")</f>
        <v/>
      </c>
      <c r="T22" s="161" t="str">
        <f>IF((ROUND((T9-T10),2))=(ROUND(T11,2)),"","INCORRECT")</f>
        <v/>
      </c>
      <c r="U22" s="141"/>
      <c r="W22" s="153"/>
      <c r="X22" s="278" t="s">
        <v>57</v>
      </c>
      <c r="Y22" s="279"/>
      <c r="Z22" s="280"/>
      <c r="AA22" s="281"/>
      <c r="AB22" s="238">
        <v>5.83</v>
      </c>
      <c r="AC22" s="205" t="s">
        <v>38</v>
      </c>
    </row>
    <row r="23" spans="2:30" ht="15" customHeight="1" thickTop="1" x14ac:dyDescent="0.35">
      <c r="B23" s="137"/>
      <c r="C23" s="362" t="s">
        <v>58</v>
      </c>
      <c r="D23" s="363"/>
      <c r="E23" s="363"/>
      <c r="F23" s="364"/>
      <c r="G23" s="141"/>
      <c r="I23" s="137"/>
      <c r="J23" s="362" t="s">
        <v>59</v>
      </c>
      <c r="K23" s="363"/>
      <c r="L23" s="363"/>
      <c r="M23" s="364"/>
      <c r="N23" s="168"/>
      <c r="P23" s="137"/>
      <c r="Q23" s="159" t="s">
        <v>60</v>
      </c>
      <c r="R23" s="160" t="str">
        <f>IF((ROUND((R11-R12),2))=(ROUND(R13,2)),"","INCORRECT")</f>
        <v/>
      </c>
      <c r="S23" s="160" t="str">
        <f>IF((ROUND((S11-S12),2))=(ROUND(S13,2)),"","INCORRECT")</f>
        <v/>
      </c>
      <c r="T23" s="161" t="str">
        <f>IF((ROUND((T11-T12),2))=(ROUND(T13,2)),"","INCORRECT")</f>
        <v/>
      </c>
      <c r="U23" s="141"/>
      <c r="W23" s="153"/>
      <c r="X23" s="282"/>
      <c r="Y23" s="283"/>
      <c r="Z23" s="124"/>
      <c r="AA23" s="124"/>
      <c r="AB23" s="284"/>
      <c r="AC23" s="154"/>
    </row>
    <row r="24" spans="2:30" ht="15" customHeight="1" thickBot="1" x14ac:dyDescent="0.4">
      <c r="B24" s="137"/>
      <c r="C24" s="159" t="s">
        <v>61</v>
      </c>
      <c r="D24" s="300" t="str">
        <f>IF((ROUND(SUM(D9:D12),2))=(ROUND(D13,2)),"","INCORRECT")</f>
        <v/>
      </c>
      <c r="E24" s="300" t="str">
        <f>IF((ROUND(SUM(E9:E12),2))=(ROUND(E13,2)),"","INCORRECT")</f>
        <v/>
      </c>
      <c r="F24" s="301" t="str">
        <f>IF((ROUND(SUM(F9:F12),2))=(ROUND(F13,2)),"","INCORRECT")</f>
        <v/>
      </c>
      <c r="G24" s="141"/>
      <c r="I24" s="137"/>
      <c r="J24" s="159" t="s">
        <v>61</v>
      </c>
      <c r="K24" s="160" t="str">
        <f>IF((ROUND(SUM(K9:K12),2))=(ROUND(K13,2)),"","INCORRECT")</f>
        <v/>
      </c>
      <c r="L24" s="160" t="str">
        <f>IF((ROUND(SUM(L9:L12),2))=(ROUND(L13,2)),"","INCORRECT")</f>
        <v/>
      </c>
      <c r="M24" s="161" t="str">
        <f>IF((ROUND(SUM(M9:M12),2))=(ROUND(M13,2)),"","INCORRECT")</f>
        <v/>
      </c>
      <c r="N24" s="168"/>
      <c r="P24" s="137"/>
      <c r="Q24" s="159" t="s">
        <v>62</v>
      </c>
      <c r="R24" s="160" t="str">
        <f>IF((ROUND((R13+R14),2))=(ROUND(R15,2)),"","INCORRECT")</f>
        <v/>
      </c>
      <c r="S24" s="160" t="str">
        <f>IF((ROUND((S13+S14),2))=(ROUND(S15,2)),"","INCORRECT")</f>
        <v/>
      </c>
      <c r="T24" s="161" t="str">
        <f>IF((ROUND((T13+T14),2))=(ROUND(T15,2)),"","INCORRECT")</f>
        <v/>
      </c>
      <c r="U24" s="141"/>
      <c r="W24" s="153"/>
      <c r="X24" s="369" t="s">
        <v>63</v>
      </c>
      <c r="Y24" s="370"/>
      <c r="Z24" s="371" t="s">
        <v>341</v>
      </c>
      <c r="AA24" s="371"/>
      <c r="AB24" s="372"/>
      <c r="AC24" s="154"/>
    </row>
    <row r="25" spans="2:30" ht="15" customHeight="1" thickTop="1" x14ac:dyDescent="0.35">
      <c r="B25" s="137"/>
      <c r="C25" s="159" t="s">
        <v>64</v>
      </c>
      <c r="D25" s="300" t="str">
        <f>IF((ROUND(SUM(D15:D16),2))=(ROUND(D17,2)),"","INCORRECT")</f>
        <v/>
      </c>
      <c r="E25" s="300" t="str">
        <f>IF((ROUND(SUM(E15:E16),2))=(ROUND(E17,2)),"","INCORRECT")</f>
        <v/>
      </c>
      <c r="F25" s="301" t="str">
        <f>IF((ROUND(SUM(F15:F16),2))=(ROUND(F17,2)),"","INCORRECT")</f>
        <v/>
      </c>
      <c r="G25" s="141"/>
      <c r="I25" s="137"/>
      <c r="J25" s="159" t="s">
        <v>64</v>
      </c>
      <c r="K25" s="160" t="str">
        <f>IF((ROUND(SUM(K15:K16),2))=(ROUND(K17,2)),"","INCORRECT")</f>
        <v/>
      </c>
      <c r="L25" s="160" t="str">
        <f>IF((ROUND(SUM(L15:L16),2))=(ROUND(L17,2)),"","INCORRECT")</f>
        <v/>
      </c>
      <c r="M25" s="161" t="str">
        <f>IF((ROUND(SUM(M15:M16),2))=(ROUND(M17,2)),"","INCORRECT")</f>
        <v/>
      </c>
      <c r="N25" s="168"/>
      <c r="P25" s="137"/>
      <c r="Q25" s="159" t="s">
        <v>65</v>
      </c>
      <c r="R25" s="160" t="str">
        <f>IF((ROUND((R15-R16),2))=(ROUND(R17,2)),"","INCORRECT")</f>
        <v/>
      </c>
      <c r="S25" s="160" t="str">
        <f>IF((ROUND((S15-S16),2))=(ROUND(S17,2)),"","INCORRECT")</f>
        <v/>
      </c>
      <c r="T25" s="161" t="str">
        <f>IF((ROUND((T15-T16),2))=(ROUND(T17,2)),"","INCORRECT")</f>
        <v/>
      </c>
      <c r="U25" s="141"/>
      <c r="W25" s="153"/>
      <c r="X25" s="191"/>
      <c r="Y25" s="191"/>
      <c r="Z25" s="124"/>
      <c r="AA25" s="124"/>
      <c r="AB25" s="124"/>
      <c r="AC25" s="154"/>
    </row>
    <row r="26" spans="2:30" ht="15" customHeight="1" thickBot="1" x14ac:dyDescent="0.4">
      <c r="B26" s="137"/>
      <c r="C26" s="159" t="s">
        <v>66</v>
      </c>
      <c r="D26" s="300" t="str">
        <f>IF((ROUND(SUM(D18:D20),2))=(ROUND(D21,2)),"","INCORRECT")</f>
        <v/>
      </c>
      <c r="E26" s="300" t="str">
        <f>IF((ROUND(SUM(E18:E20),2))=(ROUND(E21,2)),"","INCORRECT")</f>
        <v/>
      </c>
      <c r="F26" s="301" t="str">
        <f>IF((ROUND(SUM(F18:F20),2))=(ROUND(F21,2)),"","INCORRECT")</f>
        <v/>
      </c>
      <c r="G26" s="141"/>
      <c r="I26" s="137"/>
      <c r="J26" s="159" t="s">
        <v>66</v>
      </c>
      <c r="K26" s="160" t="str">
        <f>IF((ROUND(SUM(K18:K20),2))=(ROUND(K21,2)),"","INCORRECT")</f>
        <v/>
      </c>
      <c r="L26" s="160" t="str">
        <f>IF((ROUND(SUM(L18:L20),2))=(ROUND(L21,2)),"","INCORRECT")</f>
        <v/>
      </c>
      <c r="M26" s="161" t="str">
        <f>IF((ROUND(SUM(M18:M20),2))=(ROUND(M21,2)),"","INCORRECT")</f>
        <v/>
      </c>
      <c r="N26" s="168"/>
      <c r="P26" s="137"/>
      <c r="Q26" s="162" t="s">
        <v>67</v>
      </c>
      <c r="R26" s="163" t="str">
        <f>IF((ROUND((R17+R18),2))=(ROUND(R19,2)),"","INCORRECT")</f>
        <v/>
      </c>
      <c r="S26" s="163" t="str">
        <f>IF((ROUND((S17+S18),2))=(ROUND(S19,2)),"","INCORRECT")</f>
        <v/>
      </c>
      <c r="T26" s="164" t="str">
        <f>IF((ROUND((T17+T18),2))=(ROUND(T19,2)),"","INCORRECT")</f>
        <v/>
      </c>
      <c r="U26" s="141"/>
      <c r="W26" s="147"/>
      <c r="X26" s="124" t="s">
        <v>68</v>
      </c>
      <c r="Y26" s="124"/>
      <c r="Z26" s="148"/>
      <c r="AA26" s="148"/>
      <c r="AB26" s="148"/>
      <c r="AC26" s="149"/>
    </row>
    <row r="27" spans="2:30" ht="30" customHeight="1" thickTop="1" thickBot="1" x14ac:dyDescent="0.4">
      <c r="B27" s="137"/>
      <c r="C27" s="162" t="s">
        <v>69</v>
      </c>
      <c r="D27" s="302" t="str">
        <f>IF((ROUND((D17+D21),2))=(ROUND(D13,2)),"","INCORRECT")</f>
        <v/>
      </c>
      <c r="E27" s="302" t="str">
        <f>IF((ROUND((E17+E21),2))=(ROUND(E13,2)),"","INCORRECT")</f>
        <v/>
      </c>
      <c r="F27" s="303" t="str">
        <f>IF((ROUND((F17+F21),2))=(ROUND(F13,2)),"","INCORRECT")</f>
        <v/>
      </c>
      <c r="G27" s="141"/>
      <c r="I27" s="137"/>
      <c r="J27" s="162" t="s">
        <v>69</v>
      </c>
      <c r="K27" s="163" t="str">
        <f>IF((ROUND((K17+K21),2))=(ROUND(K13,2)),"","INCORRECT")</f>
        <v/>
      </c>
      <c r="L27" s="163" t="str">
        <f>IF((ROUND((L17+L21),2))=(ROUND(L13,2)),"","INCORRECT")</f>
        <v/>
      </c>
      <c r="M27" s="164" t="str">
        <f>IF((ROUND((M17+M21),2))=(ROUND(M13,2)),"","INCORRECT")</f>
        <v/>
      </c>
      <c r="N27" s="168"/>
      <c r="P27" s="137"/>
      <c r="Q27" s="167"/>
      <c r="R27" s="167"/>
      <c r="S27" s="167"/>
      <c r="T27" s="167"/>
      <c r="U27" s="141"/>
      <c r="W27" s="147"/>
      <c r="X27" s="285" t="s">
        <v>70</v>
      </c>
      <c r="Y27" s="148"/>
      <c r="Z27" s="148"/>
      <c r="AA27" s="148"/>
      <c r="AB27" s="148"/>
      <c r="AC27" s="149"/>
    </row>
    <row r="28" spans="2:30" ht="15" customHeight="1" thickTop="1" thickBot="1" x14ac:dyDescent="0.4">
      <c r="B28" s="137"/>
      <c r="C28" s="139"/>
      <c r="D28" s="143"/>
      <c r="E28" s="143"/>
      <c r="F28" s="144"/>
      <c r="G28" s="141"/>
      <c r="I28" s="137"/>
      <c r="J28" s="167"/>
      <c r="K28" s="167"/>
      <c r="L28" s="167"/>
      <c r="M28" s="167"/>
      <c r="N28" s="168"/>
      <c r="P28" s="137"/>
      <c r="Q28" s="167"/>
      <c r="R28" s="167"/>
      <c r="S28" s="167"/>
      <c r="T28" s="167"/>
      <c r="U28" s="141"/>
      <c r="W28" s="155"/>
      <c r="X28" s="156"/>
      <c r="Y28" s="156"/>
      <c r="Z28" s="156"/>
      <c r="AA28" s="156"/>
      <c r="AB28" s="156"/>
      <c r="AC28" s="157"/>
    </row>
    <row r="29" spans="2:30" ht="15" customHeight="1" thickTop="1" x14ac:dyDescent="0.25">
      <c r="B29" s="137"/>
      <c r="C29" s="139"/>
      <c r="D29" s="143"/>
      <c r="E29" s="143"/>
      <c r="F29" s="144"/>
      <c r="G29" s="141"/>
      <c r="I29" s="137"/>
      <c r="J29" s="167"/>
      <c r="K29" s="167"/>
      <c r="L29" s="167"/>
      <c r="M29" s="167"/>
      <c r="N29" s="168"/>
      <c r="P29" s="137"/>
      <c r="Q29" s="167"/>
      <c r="R29" s="167"/>
      <c r="S29" s="167"/>
      <c r="T29" s="167"/>
      <c r="U29" s="141"/>
    </row>
    <row r="30" spans="2:30" ht="18.75" customHeight="1" thickBot="1" x14ac:dyDescent="0.3">
      <c r="B30" s="137"/>
      <c r="C30" s="139"/>
      <c r="D30" s="143"/>
      <c r="E30" s="143"/>
      <c r="F30" s="144"/>
      <c r="G30" s="141"/>
      <c r="I30" s="137"/>
      <c r="J30" s="167"/>
      <c r="K30" s="167"/>
      <c r="L30" s="167"/>
      <c r="M30" s="167"/>
      <c r="N30" s="168"/>
      <c r="P30" s="137"/>
      <c r="Q30" s="167"/>
      <c r="R30" s="167"/>
      <c r="S30" s="167"/>
      <c r="T30" s="167"/>
      <c r="U30" s="141"/>
    </row>
    <row r="31" spans="2:30" ht="27.75" customHeight="1" thickTop="1" x14ac:dyDescent="0.4">
      <c r="B31" s="137"/>
      <c r="C31" s="139"/>
      <c r="D31" s="143"/>
      <c r="E31" s="143"/>
      <c r="F31" s="144"/>
      <c r="G31" s="141"/>
      <c r="I31" s="137"/>
      <c r="J31" s="167" t="s">
        <v>181</v>
      </c>
      <c r="K31" s="167"/>
      <c r="L31" s="167"/>
      <c r="M31" s="167"/>
      <c r="N31" s="168"/>
      <c r="P31" s="137"/>
      <c r="Q31" s="167"/>
      <c r="R31" s="167"/>
      <c r="S31" s="167"/>
      <c r="T31" s="167"/>
      <c r="U31" s="141"/>
      <c r="W31" s="299"/>
      <c r="X31" s="373" t="s">
        <v>71</v>
      </c>
      <c r="Y31" s="373"/>
      <c r="Z31" s="373"/>
      <c r="AA31" s="373"/>
      <c r="AB31" s="373"/>
      <c r="AC31" s="373"/>
      <c r="AD31" s="136"/>
    </row>
    <row r="32" spans="2:30" ht="27.75" customHeight="1" x14ac:dyDescent="0.6">
      <c r="B32" s="137"/>
      <c r="C32" s="139"/>
      <c r="D32" s="143"/>
      <c r="E32" s="143"/>
      <c r="F32" s="144"/>
      <c r="G32" s="141"/>
      <c r="I32" s="137"/>
      <c r="J32" s="167"/>
      <c r="K32" s="167"/>
      <c r="L32" s="167"/>
      <c r="M32" s="167"/>
      <c r="N32" s="168"/>
      <c r="P32" s="137"/>
      <c r="Q32" s="167"/>
      <c r="R32" s="167"/>
      <c r="S32" s="167"/>
      <c r="T32" s="167"/>
      <c r="U32" s="141"/>
      <c r="W32" s="137"/>
      <c r="X32" s="138" t="str">
        <f>Q4</f>
        <v>John Deere</v>
      </c>
      <c r="Y32" s="138"/>
      <c r="Z32" s="139"/>
      <c r="AA32" s="139"/>
      <c r="AB32" s="139"/>
      <c r="AC32" s="139"/>
      <c r="AD32" s="141"/>
    </row>
    <row r="33" spans="2:30" ht="15" customHeight="1" x14ac:dyDescent="0.35">
      <c r="B33" s="137"/>
      <c r="C33" s="361" t="s">
        <v>72</v>
      </c>
      <c r="D33" s="361"/>
      <c r="E33" s="361"/>
      <c r="F33" s="361"/>
      <c r="G33" s="141"/>
      <c r="I33" s="137"/>
      <c r="J33" s="368" t="s">
        <v>73</v>
      </c>
      <c r="K33" s="368"/>
      <c r="L33" s="368"/>
      <c r="M33" s="368"/>
      <c r="N33" s="168"/>
      <c r="P33" s="137"/>
      <c r="Q33" s="368" t="s">
        <v>74</v>
      </c>
      <c r="R33" s="368"/>
      <c r="S33" s="368"/>
      <c r="T33" s="368"/>
      <c r="U33" s="141"/>
      <c r="W33" s="137"/>
      <c r="X33" s="361" t="s">
        <v>75</v>
      </c>
      <c r="Y33" s="361"/>
      <c r="Z33" s="361"/>
      <c r="AA33" s="361"/>
      <c r="AB33" s="361"/>
      <c r="AC33" s="139"/>
      <c r="AD33" s="141"/>
    </row>
    <row r="34" spans="2:30" ht="15" customHeight="1" thickBot="1" x14ac:dyDescent="0.4">
      <c r="B34" s="137"/>
      <c r="C34" s="98"/>
      <c r="D34" s="143"/>
      <c r="E34" s="143"/>
      <c r="F34" s="144"/>
      <c r="G34" s="141"/>
      <c r="I34" s="137"/>
      <c r="J34" s="167"/>
      <c r="K34" s="167"/>
      <c r="L34" s="167"/>
      <c r="M34" s="167"/>
      <c r="N34" s="168"/>
      <c r="P34" s="137"/>
      <c r="Q34" s="3"/>
      <c r="R34" s="167"/>
      <c r="S34" s="167"/>
      <c r="T34" s="167"/>
      <c r="U34" s="141"/>
      <c r="W34" s="137"/>
      <c r="AC34" s="139"/>
      <c r="AD34" s="141"/>
    </row>
    <row r="35" spans="2:30" ht="32.15" customHeight="1" thickTop="1" thickBot="1" x14ac:dyDescent="0.45">
      <c r="B35" s="137"/>
      <c r="C35" s="158" t="s">
        <v>11</v>
      </c>
      <c r="D35" s="308" t="s">
        <v>177</v>
      </c>
      <c r="E35" s="308" t="s">
        <v>178</v>
      </c>
      <c r="F35" s="309" t="s">
        <v>179</v>
      </c>
      <c r="G35" s="141"/>
      <c r="I35" s="137"/>
      <c r="J35" s="158" t="s">
        <v>76</v>
      </c>
      <c r="K35" s="308" t="s">
        <v>177</v>
      </c>
      <c r="L35" s="308" t="s">
        <v>178</v>
      </c>
      <c r="M35" s="309" t="s">
        <v>179</v>
      </c>
      <c r="N35" s="168"/>
      <c r="P35" s="137"/>
      <c r="Q35" s="158" t="s">
        <v>76</v>
      </c>
      <c r="R35" s="308" t="s">
        <v>177</v>
      </c>
      <c r="S35" s="308" t="s">
        <v>178</v>
      </c>
      <c r="T35" s="309" t="s">
        <v>179</v>
      </c>
      <c r="U35" s="141"/>
      <c r="W35" s="206"/>
      <c r="X35" s="339" t="s">
        <v>19</v>
      </c>
      <c r="Y35" s="376" t="s">
        <v>78</v>
      </c>
      <c r="Z35" s="379" t="s">
        <v>80</v>
      </c>
      <c r="AA35" s="382" t="s">
        <v>166</v>
      </c>
      <c r="AB35" s="383"/>
      <c r="AC35" s="139"/>
      <c r="AD35" s="141"/>
    </row>
    <row r="36" spans="2:30" ht="17.149999999999999" customHeight="1" thickTop="1" thickBot="1" x14ac:dyDescent="0.35">
      <c r="B36" s="137"/>
      <c r="C36" s="104" t="s">
        <v>77</v>
      </c>
      <c r="D36" s="213">
        <f>SUM('Orig IS'!D3:D5)</f>
        <v>29737.699999999997</v>
      </c>
      <c r="E36" s="213">
        <f>SUM('Orig IS'!G3:G5)</f>
        <v>26644</v>
      </c>
      <c r="F36" s="219">
        <f>SUM('Orig IS'!J3:J5)</f>
        <v>28862.799999999999</v>
      </c>
      <c r="G36" s="141"/>
      <c r="I36" s="137"/>
      <c r="J36" s="2" t="s">
        <v>17</v>
      </c>
      <c r="K36" s="227">
        <f>D9/F9*100</f>
        <v>150.90536494772735</v>
      </c>
      <c r="L36" s="227">
        <f>E9/F9*100</f>
        <v>97.469621043531163</v>
      </c>
      <c r="M36" s="228">
        <v>100</v>
      </c>
      <c r="N36" s="168"/>
      <c r="P36" s="137"/>
      <c r="Q36" s="7" t="s">
        <v>18</v>
      </c>
      <c r="R36" s="234">
        <f>D36/F36*100</f>
        <v>103.03123744058095</v>
      </c>
      <c r="S36" s="234">
        <f>E36/F36*100</f>
        <v>92.31259614451821</v>
      </c>
      <c r="T36" s="235">
        <v>100</v>
      </c>
      <c r="U36" s="141"/>
      <c r="W36" s="137"/>
      <c r="X36" s="374"/>
      <c r="Y36" s="377"/>
      <c r="Z36" s="380"/>
      <c r="AA36" s="384" t="s">
        <v>177</v>
      </c>
      <c r="AB36" s="386" t="s">
        <v>180</v>
      </c>
      <c r="AC36" s="70"/>
      <c r="AD36" s="141"/>
    </row>
    <row r="37" spans="2:30" ht="15" customHeight="1" thickTop="1" thickBot="1" x14ac:dyDescent="0.35">
      <c r="B37" s="137"/>
      <c r="C37" s="85" t="s">
        <v>21</v>
      </c>
      <c r="D37" s="216">
        <f>SUM('Orig IS'!D10)</f>
        <v>19933.5</v>
      </c>
      <c r="E37" s="216">
        <f>SUM('Orig IS'!G10)</f>
        <v>18248.900000000001</v>
      </c>
      <c r="F37" s="216">
        <f>SUM('Orig IS'!J10)</f>
        <v>20143.2</v>
      </c>
      <c r="G37" s="141"/>
      <c r="I37" s="137"/>
      <c r="J37" s="2" t="s">
        <v>20</v>
      </c>
      <c r="K37" s="227">
        <f t="shared" ref="K37:K40" si="16">D10/F10*100</f>
        <v>114.8691377968656</v>
      </c>
      <c r="L37" s="227">
        <f t="shared" ref="L37:L44" si="17">E10/F10*100</f>
        <v>109.06431308425024</v>
      </c>
      <c r="M37" s="228">
        <v>100</v>
      </c>
      <c r="N37" s="168"/>
      <c r="P37" s="137"/>
      <c r="Q37" s="2" t="s">
        <v>21</v>
      </c>
      <c r="R37" s="227">
        <f t="shared" ref="R37:R46" si="18">D37/F37*100</f>
        <v>98.958953890146546</v>
      </c>
      <c r="S37" s="227">
        <f t="shared" ref="S37:S46" si="19">E37/F37*100</f>
        <v>90.595833829778783</v>
      </c>
      <c r="T37" s="235">
        <v>100</v>
      </c>
      <c r="U37" s="141"/>
      <c r="W37" s="137"/>
      <c r="X37" s="375"/>
      <c r="Y37" s="378"/>
      <c r="Z37" s="381"/>
      <c r="AA37" s="385"/>
      <c r="AB37" s="387"/>
      <c r="AC37" s="70"/>
      <c r="AD37" s="141"/>
    </row>
    <row r="38" spans="2:30" ht="15" customHeight="1" thickTop="1" thickBot="1" x14ac:dyDescent="0.35">
      <c r="B38" s="137"/>
      <c r="C38" s="101" t="s">
        <v>24</v>
      </c>
      <c r="D38" s="215">
        <f>'Orig IS'!D7-'Orig IS'!D10</f>
        <v>9804.2000000000007</v>
      </c>
      <c r="E38" s="215">
        <f>'Orig IS'!G7-'Orig IS'!G10</f>
        <v>8395.0999999999985</v>
      </c>
      <c r="F38" s="215">
        <f>'Orig IS'!J7-'Orig IS'!J10</f>
        <v>8719.5999999999985</v>
      </c>
      <c r="G38" s="141"/>
      <c r="I38" s="137"/>
      <c r="J38" s="2" t="s">
        <v>23</v>
      </c>
      <c r="K38" s="227">
        <f t="shared" si="16"/>
        <v>158.47264437689969</v>
      </c>
      <c r="L38" s="227">
        <f t="shared" si="17"/>
        <v>116.48936170212767</v>
      </c>
      <c r="M38" s="228">
        <v>100</v>
      </c>
      <c r="N38" s="168"/>
      <c r="P38" s="137"/>
      <c r="Q38" s="4" t="s">
        <v>24</v>
      </c>
      <c r="R38" s="227">
        <f t="shared" si="18"/>
        <v>112.43864397449428</v>
      </c>
      <c r="S38" s="227">
        <f t="shared" si="19"/>
        <v>96.278499013716228</v>
      </c>
      <c r="T38" s="235">
        <v>100</v>
      </c>
      <c r="U38" s="141"/>
      <c r="W38" s="137"/>
      <c r="X38" s="49" t="s">
        <v>81</v>
      </c>
      <c r="Y38" s="250"/>
      <c r="Z38" s="199"/>
      <c r="AA38" s="53"/>
      <c r="AB38" s="202"/>
      <c r="AC38" s="70"/>
      <c r="AD38" s="141"/>
    </row>
    <row r="39" spans="2:30" ht="15" customHeight="1" thickTop="1" thickBot="1" x14ac:dyDescent="0.35">
      <c r="B39" s="137"/>
      <c r="C39" s="85" t="s">
        <v>28</v>
      </c>
      <c r="D39" s="215">
        <f>'Orig IS'!D11+'Orig IS'!D12+'Orig IS'!D14</f>
        <v>5750.9</v>
      </c>
      <c r="E39" s="215">
        <f>'Orig IS'!G11+'Orig IS'!G12+'Orig IS'!G14</f>
        <v>5407.4</v>
      </c>
      <c r="F39" s="215">
        <f>'Orig IS'!J11+'Orig IS'!J12+'Orig IS'!J14</f>
        <v>5259.5</v>
      </c>
      <c r="G39" s="141"/>
      <c r="I39" s="137"/>
      <c r="J39" s="2" t="s">
        <v>27</v>
      </c>
      <c r="K39" s="227">
        <f t="shared" si="16"/>
        <v>98.575356595458629</v>
      </c>
      <c r="L39" s="227">
        <f t="shared" si="17"/>
        <v>97.788137532993943</v>
      </c>
      <c r="M39" s="228">
        <v>100</v>
      </c>
      <c r="N39" s="168"/>
      <c r="P39" s="137"/>
      <c r="Q39" s="2" t="s">
        <v>28</v>
      </c>
      <c r="R39" s="227">
        <f t="shared" si="18"/>
        <v>109.3430934499477</v>
      </c>
      <c r="S39" s="227">
        <f t="shared" si="19"/>
        <v>102.81205437779255</v>
      </c>
      <c r="T39" s="235">
        <v>100</v>
      </c>
      <c r="U39" s="141"/>
      <c r="W39" s="137"/>
      <c r="X39" s="55" t="s">
        <v>82</v>
      </c>
      <c r="Y39" s="314" t="str">
        <f>AB11</f>
        <v>N/A</v>
      </c>
      <c r="Z39" s="313" t="s">
        <v>161</v>
      </c>
      <c r="AA39" s="241">
        <f>D46/D36</f>
        <v>7.260817077312641E-2</v>
      </c>
      <c r="AB39" s="237">
        <f>E46/E36</f>
        <v>5.7104789070710073E-2</v>
      </c>
      <c r="AC39" s="70" t="s">
        <v>26</v>
      </c>
      <c r="AD39" s="141"/>
    </row>
    <row r="40" spans="2:30" ht="15" customHeight="1" thickTop="1" thickBot="1" x14ac:dyDescent="0.35">
      <c r="B40" s="137"/>
      <c r="C40" s="105" t="s">
        <v>83</v>
      </c>
      <c r="D40" s="215">
        <f>D38-D39</f>
        <v>4053.3000000000011</v>
      </c>
      <c r="E40" s="215">
        <f>E38-E39</f>
        <v>2987.6999999999989</v>
      </c>
      <c r="F40" s="215">
        <f>F38-F39</f>
        <v>3460.0999999999985</v>
      </c>
      <c r="G40" s="141"/>
      <c r="I40" s="137"/>
      <c r="J40" s="4" t="s">
        <v>30</v>
      </c>
      <c r="K40" s="227">
        <f t="shared" si="16"/>
        <v>113.5272211446203</v>
      </c>
      <c r="L40" s="227">
        <f t="shared" si="17"/>
        <v>99.949782217037452</v>
      </c>
      <c r="M40" s="228">
        <v>100</v>
      </c>
      <c r="N40" s="168"/>
      <c r="P40" s="137"/>
      <c r="Q40" s="6" t="s">
        <v>31</v>
      </c>
      <c r="R40" s="236">
        <f t="shared" si="18"/>
        <v>117.14401317880994</v>
      </c>
      <c r="S40" s="236">
        <f t="shared" si="19"/>
        <v>86.347215398398887</v>
      </c>
      <c r="T40" s="235">
        <v>100</v>
      </c>
      <c r="U40" s="141"/>
      <c r="W40" s="137"/>
      <c r="X40" s="55" t="s">
        <v>29</v>
      </c>
      <c r="Y40" s="314">
        <f>AB12</f>
        <v>3.56E-2</v>
      </c>
      <c r="Z40" s="313" t="s">
        <v>161</v>
      </c>
      <c r="AA40" s="241">
        <f>D46/D13</f>
        <v>3.2821423305460277E-2</v>
      </c>
      <c r="AB40" s="237">
        <f>E46/E13</f>
        <v>2.6269672039158459E-2</v>
      </c>
      <c r="AC40" s="70" t="s">
        <v>26</v>
      </c>
      <c r="AD40" s="141"/>
    </row>
    <row r="41" spans="2:30" ht="15" customHeight="1" thickTop="1" thickBot="1" x14ac:dyDescent="0.35">
      <c r="B41" s="137"/>
      <c r="C41" s="85" t="s">
        <v>33</v>
      </c>
      <c r="D41" s="215">
        <f>-'Orig IS'!D13</f>
        <v>-899.5</v>
      </c>
      <c r="E41" s="215">
        <f>-'Orig IS'!G13</f>
        <v>-763.7</v>
      </c>
      <c r="F41" s="215">
        <f>-'Orig IS'!J13</f>
        <v>-680</v>
      </c>
      <c r="G41" s="141"/>
      <c r="I41" s="137"/>
      <c r="J41" s="2"/>
      <c r="K41" s="230"/>
      <c r="L41" s="230"/>
      <c r="M41" s="231"/>
      <c r="N41" s="168"/>
      <c r="P41" s="137"/>
      <c r="Q41" s="85" t="s">
        <v>33</v>
      </c>
      <c r="R41" s="227">
        <f t="shared" si="18"/>
        <v>132.27941176470588</v>
      </c>
      <c r="S41" s="227">
        <f t="shared" si="19"/>
        <v>112.30882352941177</v>
      </c>
      <c r="T41" s="235">
        <v>100</v>
      </c>
      <c r="U41" s="141"/>
      <c r="W41" s="137"/>
      <c r="X41" s="55" t="s">
        <v>32</v>
      </c>
      <c r="Y41" s="314">
        <f>AB13</f>
        <v>0.20499999999999999</v>
      </c>
      <c r="Z41" s="313" t="s">
        <v>162</v>
      </c>
      <c r="AA41" s="241">
        <f>D46/D21</f>
        <v>0.22551569272546881</v>
      </c>
      <c r="AB41" s="237">
        <f>E46/E21</f>
        <v>0.23247463635252399</v>
      </c>
      <c r="AC41" s="70" t="s">
        <v>26</v>
      </c>
      <c r="AD41" s="141"/>
    </row>
    <row r="42" spans="2:30" ht="15" customHeight="1" thickTop="1" thickBot="1" x14ac:dyDescent="0.35">
      <c r="B42" s="137"/>
      <c r="C42" s="105" t="s">
        <v>36</v>
      </c>
      <c r="D42" s="215">
        <f>D40+D41</f>
        <v>3153.8000000000011</v>
      </c>
      <c r="E42" s="215">
        <f>E40+E41</f>
        <v>2223.9999999999991</v>
      </c>
      <c r="F42" s="215">
        <f>F40+F41</f>
        <v>2780.0999999999985</v>
      </c>
      <c r="G42" s="141"/>
      <c r="I42" s="137"/>
      <c r="J42" s="2" t="s">
        <v>35</v>
      </c>
      <c r="K42" s="227">
        <f t="shared" ref="K42:K43" si="20">D15/F15*100</f>
        <v>111.19228564288758</v>
      </c>
      <c r="L42" s="227">
        <f t="shared" si="17"/>
        <v>94.225501869300842</v>
      </c>
      <c r="M42" s="228">
        <v>100</v>
      </c>
      <c r="N42" s="168"/>
      <c r="P42" s="137"/>
      <c r="Q42" s="105" t="s">
        <v>36</v>
      </c>
      <c r="R42" s="227">
        <f t="shared" si="18"/>
        <v>113.44196251933394</v>
      </c>
      <c r="S42" s="227">
        <f t="shared" si="19"/>
        <v>79.997122405668875</v>
      </c>
      <c r="T42" s="235">
        <v>100</v>
      </c>
      <c r="U42" s="141"/>
      <c r="W42" s="137"/>
      <c r="X42" s="61" t="s">
        <v>34</v>
      </c>
      <c r="Y42" s="62"/>
      <c r="Z42" s="200"/>
      <c r="AA42" s="59"/>
      <c r="AB42" s="87"/>
      <c r="AC42" s="70"/>
      <c r="AD42" s="141"/>
    </row>
    <row r="43" spans="2:30" ht="15" customHeight="1" thickTop="1" thickBot="1" x14ac:dyDescent="0.35">
      <c r="B43" s="137"/>
      <c r="C43" s="85" t="s">
        <v>40</v>
      </c>
      <c r="D43" s="215">
        <f>'Orig IS'!D19</f>
        <v>971.1</v>
      </c>
      <c r="E43" s="215">
        <f>'Orig IS'!G19</f>
        <v>700.1</v>
      </c>
      <c r="F43" s="215">
        <f>'Orig IS'!J19</f>
        <v>840.1</v>
      </c>
      <c r="G43" s="141"/>
      <c r="I43" s="137"/>
      <c r="J43" s="85" t="s">
        <v>39</v>
      </c>
      <c r="K43" s="227">
        <f t="shared" si="20"/>
        <v>108.893711441687</v>
      </c>
      <c r="L43" s="227">
        <f t="shared" si="17"/>
        <v>104.42541413130699</v>
      </c>
      <c r="M43" s="228">
        <v>100</v>
      </c>
      <c r="N43" s="168"/>
      <c r="P43" s="137"/>
      <c r="Q43" s="85" t="s">
        <v>40</v>
      </c>
      <c r="R43" s="227">
        <f t="shared" si="18"/>
        <v>115.59338174026901</v>
      </c>
      <c r="S43" s="227">
        <f t="shared" si="19"/>
        <v>83.335317224139985</v>
      </c>
      <c r="T43" s="235">
        <v>100</v>
      </c>
      <c r="U43" s="141"/>
      <c r="W43" s="137"/>
      <c r="X43" s="64" t="s">
        <v>37</v>
      </c>
      <c r="Y43" s="315" t="str">
        <f>AB15</f>
        <v>N/A</v>
      </c>
      <c r="Z43" s="313" t="s">
        <v>160</v>
      </c>
      <c r="AA43" s="242">
        <f>D36/SUM('Orig BS - Current year'!D5:D9)</f>
        <v>0.86387285503882494</v>
      </c>
      <c r="AB43" s="243">
        <f>E36/SUM('Orig BS - Current year'!G5:G9)</f>
        <v>0.81046141304513142</v>
      </c>
      <c r="AC43" s="70" t="s">
        <v>38</v>
      </c>
      <c r="AD43" s="141"/>
    </row>
    <row r="44" spans="2:30" ht="15" customHeight="1" thickTop="1" thickBot="1" x14ac:dyDescent="0.35">
      <c r="B44" s="137"/>
      <c r="C44" s="105" t="s">
        <v>43</v>
      </c>
      <c r="D44" s="215">
        <f>D42-D43</f>
        <v>2182.7000000000012</v>
      </c>
      <c r="E44" s="215">
        <f>E42-E43</f>
        <v>1523.8999999999992</v>
      </c>
      <c r="F44" s="215">
        <f>F42-F43</f>
        <v>1939.9999999999986</v>
      </c>
      <c r="G44" s="141"/>
      <c r="I44" s="137"/>
      <c r="J44" s="4" t="s">
        <v>42</v>
      </c>
      <c r="K44" s="227">
        <f>D17/F17*100</f>
        <v>109.8101191638992</v>
      </c>
      <c r="L44" s="227">
        <f t="shared" si="17"/>
        <v>100.35885915217816</v>
      </c>
      <c r="M44" s="228">
        <v>100</v>
      </c>
      <c r="N44" s="168"/>
      <c r="P44" s="137"/>
      <c r="Q44" s="105" t="s">
        <v>43</v>
      </c>
      <c r="R44" s="227">
        <f t="shared" si="18"/>
        <v>112.51030927835066</v>
      </c>
      <c r="S44" s="227">
        <f t="shared" si="19"/>
        <v>78.551546391752595</v>
      </c>
      <c r="T44" s="235">
        <v>100</v>
      </c>
      <c r="U44" s="141"/>
      <c r="W44" s="137"/>
      <c r="X44" s="64" t="s">
        <v>41</v>
      </c>
      <c r="Y44" s="315">
        <f>AB16</f>
        <v>3.59</v>
      </c>
      <c r="Z44" s="313" t="s">
        <v>161</v>
      </c>
      <c r="AA44" s="242">
        <f>D37/SUM('Orig BS - Current year'!D11)</f>
        <v>5.1057862247380958</v>
      </c>
      <c r="AB44" s="243">
        <f>E37/SUM('Orig BS - Current year'!G11)</f>
        <v>5.4629247118694808</v>
      </c>
      <c r="AC44" s="70" t="s">
        <v>38</v>
      </c>
      <c r="AD44" s="141"/>
    </row>
    <row r="45" spans="2:30" ht="15" customHeight="1" thickTop="1" thickBot="1" x14ac:dyDescent="0.35">
      <c r="B45" s="137"/>
      <c r="C45" s="85" t="s">
        <v>46</v>
      </c>
      <c r="D45" s="220">
        <f>'Orig IS'!D22</f>
        <v>-23.5</v>
      </c>
      <c r="E45" s="221">
        <f>'Orig IS'!G22</f>
        <v>-2.4</v>
      </c>
      <c r="F45" s="221">
        <f>'Orig IS'!J22</f>
        <v>0.9</v>
      </c>
      <c r="G45" s="141"/>
      <c r="I45" s="137"/>
      <c r="J45" s="2" t="s">
        <v>45</v>
      </c>
      <c r="K45" s="227">
        <f t="shared" ref="K45:K48" si="21">D18/F18*100</f>
        <v>111.8909452112087</v>
      </c>
      <c r="L45" s="227">
        <f t="shared" ref="L45:L48" si="22">E18/F18*100</f>
        <v>102.25324132162277</v>
      </c>
      <c r="M45" s="228">
        <v>100</v>
      </c>
      <c r="N45" s="168"/>
      <c r="P45" s="137"/>
      <c r="Q45" s="85" t="s">
        <v>46</v>
      </c>
      <c r="R45" s="227">
        <f t="shared" si="18"/>
        <v>-2611.1111111111109</v>
      </c>
      <c r="S45" s="227">
        <f t="shared" si="19"/>
        <v>-266.66666666666663</v>
      </c>
      <c r="T45" s="235">
        <v>100</v>
      </c>
      <c r="U45" s="141"/>
      <c r="W45" s="137"/>
      <c r="X45" s="55" t="s">
        <v>44</v>
      </c>
      <c r="Y45" s="315">
        <f>AB17</f>
        <v>0.62</v>
      </c>
      <c r="Z45" s="313" t="s">
        <v>162</v>
      </c>
      <c r="AA45" s="243">
        <f>D36/D13</f>
        <v>0.45203484616097883</v>
      </c>
      <c r="AB45" s="243">
        <f>E36/E13</f>
        <v>0.46002572580436307</v>
      </c>
      <c r="AC45" s="70" t="s">
        <v>38</v>
      </c>
      <c r="AD45" s="141"/>
    </row>
    <row r="46" spans="2:30" ht="15" customHeight="1" thickTop="1" thickBot="1" x14ac:dyDescent="0.35">
      <c r="B46" s="137"/>
      <c r="C46" s="102" t="s">
        <v>84</v>
      </c>
      <c r="D46" s="217">
        <f>D44+D45</f>
        <v>2159.2000000000012</v>
      </c>
      <c r="E46" s="217">
        <f>E44+E45</f>
        <v>1521.4999999999991</v>
      </c>
      <c r="F46" s="217">
        <f>F44+F45</f>
        <v>1940.8999999999987</v>
      </c>
      <c r="G46" s="141"/>
      <c r="I46" s="137"/>
      <c r="J46" s="2" t="s">
        <v>48</v>
      </c>
      <c r="K46" s="227">
        <f t="shared" si="21"/>
        <v>109.31742767273857</v>
      </c>
      <c r="L46" s="227">
        <f t="shared" si="22"/>
        <v>103.31175901282361</v>
      </c>
      <c r="M46" s="228">
        <v>100</v>
      </c>
      <c r="N46" s="168"/>
      <c r="P46" s="137"/>
      <c r="Q46" s="5" t="s">
        <v>49</v>
      </c>
      <c r="R46" s="229">
        <f t="shared" si="18"/>
        <v>111.24735947240984</v>
      </c>
      <c r="S46" s="229">
        <f t="shared" si="19"/>
        <v>78.391467875727756</v>
      </c>
      <c r="T46" s="235">
        <v>100</v>
      </c>
      <c r="U46" s="141"/>
      <c r="W46" s="137"/>
      <c r="X46" s="67" t="s">
        <v>47</v>
      </c>
      <c r="Y46" s="251"/>
      <c r="Z46" s="200"/>
      <c r="AA46" s="59"/>
      <c r="AB46" s="87"/>
      <c r="AC46" s="70"/>
      <c r="AD46" s="141"/>
    </row>
    <row r="47" spans="2:30" ht="15" customHeight="1" thickTop="1" thickBot="1" x14ac:dyDescent="0.35">
      <c r="B47" s="137"/>
      <c r="C47" s="106" t="s">
        <v>85</v>
      </c>
      <c r="D47" s="272">
        <f>'Orig IS'!D33</f>
        <v>6.68</v>
      </c>
      <c r="E47" s="272">
        <f>'Orig IS'!G33</f>
        <v>4.8099999999999996</v>
      </c>
      <c r="F47" s="272">
        <f>'Orig IS'!J33</f>
        <v>5.77</v>
      </c>
      <c r="G47" s="141"/>
      <c r="I47" s="137"/>
      <c r="J47" s="2" t="s">
        <v>51</v>
      </c>
      <c r="K47" s="227">
        <f t="shared" si="21"/>
        <v>98.983317501781059</v>
      </c>
      <c r="L47" s="227">
        <f t="shared" si="22"/>
        <v>105.27141217446369</v>
      </c>
      <c r="M47" s="228">
        <v>100</v>
      </c>
      <c r="N47" s="168"/>
      <c r="P47" s="137"/>
      <c r="Q47" s="167"/>
      <c r="R47" s="167"/>
      <c r="S47" s="167"/>
      <c r="T47" s="167"/>
      <c r="U47" s="141"/>
      <c r="W47" s="137"/>
      <c r="X47" s="55" t="s">
        <v>50</v>
      </c>
      <c r="Y47" s="315">
        <f>AB19</f>
        <v>1.24</v>
      </c>
      <c r="Z47" s="313" t="s">
        <v>161</v>
      </c>
      <c r="AA47" s="317">
        <f>D9/D15</f>
        <v>0.83071797786973001</v>
      </c>
      <c r="AB47" s="238">
        <f>E9/E15</f>
        <v>0.63317594200788341</v>
      </c>
      <c r="AC47" s="70" t="s">
        <v>38</v>
      </c>
      <c r="AD47" s="141"/>
    </row>
    <row r="48" spans="2:30" ht="17.149999999999999" customHeight="1" thickTop="1" thickBot="1" x14ac:dyDescent="0.4">
      <c r="B48" s="137"/>
      <c r="C48" s="139"/>
      <c r="D48" s="143"/>
      <c r="E48" s="143"/>
      <c r="F48" s="144"/>
      <c r="G48" s="141"/>
      <c r="I48" s="137"/>
      <c r="J48" s="5" t="s">
        <v>53</v>
      </c>
      <c r="K48" s="227">
        <f t="shared" si="21"/>
        <v>141.68491772226827</v>
      </c>
      <c r="L48" s="227">
        <f t="shared" si="22"/>
        <v>96.850953001065477</v>
      </c>
      <c r="M48" s="228">
        <v>100</v>
      </c>
      <c r="N48" s="168"/>
      <c r="P48" s="137"/>
      <c r="Q48" s="365" t="s">
        <v>86</v>
      </c>
      <c r="R48" s="366"/>
      <c r="S48" s="366"/>
      <c r="T48" s="367"/>
      <c r="U48" s="141"/>
      <c r="W48" s="137"/>
      <c r="X48" s="67" t="s">
        <v>52</v>
      </c>
      <c r="Y48" s="251"/>
      <c r="Z48" s="200"/>
      <c r="AA48" s="59"/>
      <c r="AB48" s="87"/>
      <c r="AC48" s="70"/>
      <c r="AD48" s="141"/>
    </row>
    <row r="49" spans="2:30" ht="17.149999999999999" customHeight="1" thickTop="1" thickBot="1" x14ac:dyDescent="0.35">
      <c r="B49" s="137"/>
      <c r="C49" s="139"/>
      <c r="D49" s="143"/>
      <c r="E49" s="143"/>
      <c r="F49" s="144"/>
      <c r="G49" s="141"/>
      <c r="I49" s="137"/>
      <c r="J49" s="167"/>
      <c r="K49" s="167"/>
      <c r="L49" s="167"/>
      <c r="M49" s="167"/>
      <c r="N49" s="168"/>
      <c r="P49" s="137"/>
      <c r="Q49" s="178" t="s">
        <v>18</v>
      </c>
      <c r="R49" s="179" t="str">
        <f>IF((ROUND((D36/F36*100),0))=(ROUND(R36,0)),"","INCORRECT")</f>
        <v/>
      </c>
      <c r="S49" s="179" t="str">
        <f>IF((ROUND((E36/F36*100),0))=(ROUND(S36,0)),"","INCORRECT")</f>
        <v/>
      </c>
      <c r="T49" s="188" t="str">
        <f>IF((ROUND((F36/F36*100),0))=(ROUND(T36,0)),"","INCORRECT")</f>
        <v/>
      </c>
      <c r="U49" s="141"/>
      <c r="W49" s="137"/>
      <c r="X49" s="55" t="s">
        <v>55</v>
      </c>
      <c r="Y49" s="314" t="str">
        <f>AB21</f>
        <v>N/A</v>
      </c>
      <c r="Z49" s="276" t="s">
        <v>161</v>
      </c>
      <c r="AA49" s="237">
        <f>D17/D13</f>
        <v>0.85446057917833973</v>
      </c>
      <c r="AB49" s="237">
        <f>E17/E13</f>
        <v>0.88699983597641519</v>
      </c>
      <c r="AC49" s="70" t="s">
        <v>26</v>
      </c>
      <c r="AD49" s="141"/>
    </row>
    <row r="50" spans="2:30" ht="17.149999999999999" customHeight="1" thickTop="1" thickBot="1" x14ac:dyDescent="0.4">
      <c r="B50" s="137"/>
      <c r="C50" s="362" t="s">
        <v>54</v>
      </c>
      <c r="D50" s="363"/>
      <c r="E50" s="363"/>
      <c r="F50" s="364"/>
      <c r="G50" s="141"/>
      <c r="I50" s="137"/>
      <c r="J50" s="362" t="s">
        <v>87</v>
      </c>
      <c r="K50" s="363"/>
      <c r="L50" s="363"/>
      <c r="M50" s="364"/>
      <c r="N50" s="168"/>
      <c r="P50" s="137"/>
      <c r="Q50" s="166" t="s">
        <v>21</v>
      </c>
      <c r="R50" s="176" t="str">
        <f t="shared" ref="R50:R59" si="23">IF((ROUND((D37/F37*100),0))=(ROUND(R37,0)),"","INCORRECT")</f>
        <v/>
      </c>
      <c r="S50" s="176" t="str">
        <f t="shared" ref="S50:S59" si="24">IF((ROUND((E37/F37*100),0))=(ROUND(S37,0)),"","INCORRECT")</f>
        <v/>
      </c>
      <c r="T50" s="189" t="str">
        <f t="shared" ref="T50:T59" si="25">IF((ROUND((F37/F37*100),0))=(ROUND(T37,0)),"","INCORRECT")</f>
        <v/>
      </c>
      <c r="U50" s="141"/>
      <c r="W50" s="137"/>
      <c r="X50" s="201" t="s">
        <v>57</v>
      </c>
      <c r="Y50" s="316">
        <f>AB22</f>
        <v>5.83</v>
      </c>
      <c r="Z50" s="277" t="s">
        <v>161</v>
      </c>
      <c r="AA50" s="240">
        <f>D13/D21</f>
        <v>6.8709906522533801</v>
      </c>
      <c r="AB50" s="244">
        <f>E13/E21</f>
        <v>8.8495446766898898</v>
      </c>
      <c r="AC50" s="70" t="s">
        <v>38</v>
      </c>
      <c r="AD50" s="141"/>
    </row>
    <row r="51" spans="2:30" ht="15" customHeight="1" thickTop="1" x14ac:dyDescent="0.35">
      <c r="B51" s="137"/>
      <c r="C51" s="159" t="s">
        <v>56</v>
      </c>
      <c r="D51" s="160" t="str">
        <f>IF((ROUND((D36-D37),2))=(ROUND(D38,2)),"","INCORRECT")</f>
        <v/>
      </c>
      <c r="E51" s="160" t="str">
        <f>IF((ROUND((E36-E37),2))=(ROUND(E38,2)),"","INCORRECT")</f>
        <v/>
      </c>
      <c r="F51" s="161" t="str">
        <f>IF((ROUND((F36-F37),2))=(ROUND(F38,2)),"","INCORRECT")</f>
        <v/>
      </c>
      <c r="G51" s="141"/>
      <c r="I51" s="137"/>
      <c r="J51" s="165" t="s">
        <v>17</v>
      </c>
      <c r="K51" s="175" t="str">
        <f>IF((ROUND((D9/F9*100),0))=(ROUND(K36,0)),"","INCORRECT")</f>
        <v/>
      </c>
      <c r="L51" s="175" t="str">
        <f>IF((ROUND((E9/F9*100),0))=(ROUND(L36,0)),"","INCORRECT")</f>
        <v/>
      </c>
      <c r="M51" s="174" t="str">
        <f>IF((ROUND((F9/F9*100),0))=(ROUND(M36,0)),"","INCORRECT")</f>
        <v/>
      </c>
      <c r="N51" s="168"/>
      <c r="P51" s="137"/>
      <c r="Q51" s="178" t="s">
        <v>24</v>
      </c>
      <c r="R51" s="179" t="str">
        <f t="shared" si="23"/>
        <v/>
      </c>
      <c r="S51" s="179" t="str">
        <f t="shared" si="24"/>
        <v/>
      </c>
      <c r="T51" s="188" t="str">
        <f t="shared" si="25"/>
        <v/>
      </c>
      <c r="U51" s="141"/>
      <c r="W51" s="207"/>
      <c r="X51" s="191"/>
      <c r="Y51" s="70"/>
      <c r="Z51" s="70"/>
      <c r="AA51" s="70"/>
      <c r="AB51" s="70"/>
      <c r="AC51" s="70"/>
      <c r="AD51" s="141"/>
    </row>
    <row r="52" spans="2:30" ht="15" customHeight="1" x14ac:dyDescent="0.35">
      <c r="B52" s="137"/>
      <c r="C52" s="159" t="s">
        <v>60</v>
      </c>
      <c r="D52" s="160" t="str">
        <f>IF((ROUND((D38-D39),2))=(ROUND(D40,2)),"","INCORRECT")</f>
        <v/>
      </c>
      <c r="E52" s="160" t="str">
        <f>IF((ROUND((E38-E39),2))=(ROUND(E40,2)),"","INCORRECT")</f>
        <v/>
      </c>
      <c r="F52" s="161" t="str">
        <f>IF((ROUND((F38-F39),2))=(ROUND(F40,2)),"","INCORRECT")</f>
        <v/>
      </c>
      <c r="G52" s="141"/>
      <c r="I52" s="137"/>
      <c r="J52" s="165" t="s">
        <v>20</v>
      </c>
      <c r="K52" s="175" t="str">
        <f>IF((ROUND((D10/F10*100),0))=(ROUND(K37,0)),"","INCORRECT")</f>
        <v/>
      </c>
      <c r="L52" s="175" t="str">
        <f>IF((ROUND((E10/F10*100),0))=(ROUND(L37,0)),"","INCORRECT")</f>
        <v/>
      </c>
      <c r="M52" s="174" t="str">
        <f>IF((ROUND((F10/F10*100),0))=(ROUND(M37,0)),"","INCORRECT")</f>
        <v/>
      </c>
      <c r="N52" s="168"/>
      <c r="P52" s="137"/>
      <c r="Q52" s="166" t="s">
        <v>28</v>
      </c>
      <c r="R52" s="176" t="str">
        <f t="shared" si="23"/>
        <v/>
      </c>
      <c r="S52" s="176" t="str">
        <f t="shared" si="24"/>
        <v/>
      </c>
      <c r="T52" s="189" t="str">
        <f t="shared" si="25"/>
        <v/>
      </c>
      <c r="U52" s="141"/>
      <c r="W52" s="207"/>
      <c r="X52" s="124" t="s">
        <v>68</v>
      </c>
      <c r="Y52" s="70"/>
      <c r="Z52" s="70"/>
      <c r="AA52" s="70"/>
      <c r="AB52" s="70"/>
      <c r="AC52" s="70"/>
      <c r="AD52" s="141"/>
    </row>
    <row r="53" spans="2:30" ht="15" customHeight="1" x14ac:dyDescent="0.35">
      <c r="B53" s="137"/>
      <c r="C53" s="159" t="s">
        <v>62</v>
      </c>
      <c r="D53" s="160" t="str">
        <f>IF((ROUND((D40+D41),2))=(ROUND(D42,2)),"","INCORRECT")</f>
        <v/>
      </c>
      <c r="E53" s="160" t="str">
        <f>IF((ROUND((E40+E41),2))=(ROUND(E42,2)),"","INCORRECT")</f>
        <v/>
      </c>
      <c r="F53" s="161" t="str">
        <f>IF((ROUND((F40+F41),2))=(ROUND(F42,2)),"","INCORRECT")</f>
        <v/>
      </c>
      <c r="G53" s="141"/>
      <c r="I53" s="137"/>
      <c r="J53" s="165" t="s">
        <v>23</v>
      </c>
      <c r="K53" s="175" t="str">
        <f>IF((ROUND((D11/F11*100),0))=(ROUND(K38,0)),"","INCORRECT")</f>
        <v/>
      </c>
      <c r="L53" s="175" t="str">
        <f>IF((ROUND((E11/F11*100),0))=(ROUND(L38,0)),"","INCORRECT")</f>
        <v/>
      </c>
      <c r="M53" s="174" t="str">
        <f>IF((ROUND((F11/F11*100),0))=(ROUND(M38,0)),"","INCORRECT")</f>
        <v/>
      </c>
      <c r="N53" s="168"/>
      <c r="P53" s="137"/>
      <c r="Q53" s="178" t="s">
        <v>31</v>
      </c>
      <c r="R53" s="179" t="str">
        <f t="shared" si="23"/>
        <v/>
      </c>
      <c r="S53" s="179" t="str">
        <f t="shared" si="24"/>
        <v/>
      </c>
      <c r="T53" s="188" t="str">
        <f t="shared" si="25"/>
        <v/>
      </c>
      <c r="U53" s="141"/>
      <c r="W53" s="137"/>
      <c r="X53" s="148" t="s">
        <v>70</v>
      </c>
      <c r="Y53" s="139"/>
      <c r="Z53" s="139"/>
      <c r="AA53" s="139"/>
      <c r="AB53" s="139"/>
      <c r="AC53" s="139"/>
      <c r="AD53" s="141"/>
    </row>
    <row r="54" spans="2:30" ht="15" customHeight="1" x14ac:dyDescent="0.35">
      <c r="B54" s="137"/>
      <c r="C54" s="159" t="s">
        <v>65</v>
      </c>
      <c r="D54" s="160" t="str">
        <f>IF((ROUND((D42-D43),2))=(ROUND(D44,2)),"","INCORRECT")</f>
        <v/>
      </c>
      <c r="E54" s="160" t="str">
        <f>IF((ROUND((E42-E43),2))=(ROUND(E44,2)),"","INCORRECT")</f>
        <v/>
      </c>
      <c r="F54" s="161" t="str">
        <f>IF((ROUND((F42-F43),2))=(ROUND(F44,2)),"","INCORRECT")</f>
        <v/>
      </c>
      <c r="G54" s="141"/>
      <c r="I54" s="137"/>
      <c r="J54" s="165" t="s">
        <v>27</v>
      </c>
      <c r="K54" s="175" t="str">
        <f>IF((ROUND((D12/F12*100),0))=(ROUND(K39,0)),"","INCORRECT")</f>
        <v/>
      </c>
      <c r="L54" s="175" t="str">
        <f>IF((ROUND((E12/F12*100),0))=(ROUND(L39,0)),"","INCORRECT")</f>
        <v/>
      </c>
      <c r="M54" s="174" t="str">
        <f>IF((ROUND((F12/F12*100),0))=(ROUND(M39,0)),"","INCORRECT")</f>
        <v/>
      </c>
      <c r="N54" s="168"/>
      <c r="P54" s="137"/>
      <c r="Q54" s="166" t="s">
        <v>88</v>
      </c>
      <c r="R54" s="176" t="str">
        <f t="shared" si="23"/>
        <v/>
      </c>
      <c r="S54" s="176" t="str">
        <f t="shared" si="24"/>
        <v/>
      </c>
      <c r="T54" s="189" t="str">
        <f t="shared" si="25"/>
        <v/>
      </c>
      <c r="U54" s="141"/>
      <c r="W54" s="137"/>
      <c r="X54" s="139"/>
      <c r="Y54" s="139"/>
      <c r="Z54" s="139"/>
      <c r="AA54" s="139"/>
      <c r="AB54" s="139"/>
      <c r="AC54" s="139"/>
      <c r="AD54" s="141"/>
    </row>
    <row r="55" spans="2:30" ht="15" customHeight="1" thickBot="1" x14ac:dyDescent="0.4">
      <c r="B55" s="137"/>
      <c r="C55" s="162" t="s">
        <v>67</v>
      </c>
      <c r="D55" s="163" t="str">
        <f>IF((ROUND((D44+D45),2))=(ROUND(D46,2)),"","INCORRECT")</f>
        <v/>
      </c>
      <c r="E55" s="163" t="str">
        <f>IF((ROUND((E44+E45),2))=(ROUND(E46,2)),"","INCORRECT")</f>
        <v/>
      </c>
      <c r="F55" s="164" t="str">
        <f>IF((ROUND((F44+F45),2))=(ROUND(F46,2)),"","INCORRECT")</f>
        <v/>
      </c>
      <c r="G55" s="141"/>
      <c r="I55" s="137"/>
      <c r="J55" s="178" t="s">
        <v>30</v>
      </c>
      <c r="K55" s="179" t="str">
        <f>IF((ROUND((D13/F13*100),0))=(ROUND(K40,0)),"","INCORRECT")</f>
        <v/>
      </c>
      <c r="L55" s="179" t="str">
        <f>IF((ROUND((E13/F13*100),0))=(ROUND(L40,0)),"","INCORRECT")</f>
        <v/>
      </c>
      <c r="M55" s="180" t="str">
        <f>IF((ROUND((F13/F13*100),0))=(ROUND(M40,0)),"","INCORRECT")</f>
        <v/>
      </c>
      <c r="N55" s="168"/>
      <c r="P55" s="137"/>
      <c r="Q55" s="178" t="s">
        <v>89</v>
      </c>
      <c r="R55" s="179" t="str">
        <f t="shared" si="23"/>
        <v/>
      </c>
      <c r="S55" s="179" t="str">
        <f t="shared" si="24"/>
        <v/>
      </c>
      <c r="T55" s="188" t="str">
        <f t="shared" si="25"/>
        <v/>
      </c>
      <c r="U55" s="141"/>
      <c r="W55" s="137"/>
      <c r="X55" s="337" t="s">
        <v>90</v>
      </c>
      <c r="Y55" s="337"/>
      <c r="Z55" s="337"/>
      <c r="AA55" s="337"/>
      <c r="AB55" s="337"/>
      <c r="AC55" s="337"/>
      <c r="AD55" s="141"/>
    </row>
    <row r="56" spans="2:30" ht="15" customHeight="1" thickTop="1" thickBot="1" x14ac:dyDescent="0.35">
      <c r="B56" s="137"/>
      <c r="C56" s="139"/>
      <c r="D56" s="143"/>
      <c r="E56" s="143"/>
      <c r="F56" s="144"/>
      <c r="G56" s="141"/>
      <c r="I56" s="137"/>
      <c r="J56" s="166"/>
      <c r="K56" s="176"/>
      <c r="L56" s="177"/>
      <c r="M56" s="174"/>
      <c r="N56" s="168"/>
      <c r="P56" s="137"/>
      <c r="Q56" s="166" t="s">
        <v>91</v>
      </c>
      <c r="R56" s="176" t="str">
        <f t="shared" si="23"/>
        <v/>
      </c>
      <c r="S56" s="176" t="str">
        <f t="shared" si="24"/>
        <v/>
      </c>
      <c r="T56" s="189" t="str">
        <f t="shared" si="25"/>
        <v/>
      </c>
      <c r="U56" s="141"/>
      <c r="W56" s="207"/>
      <c r="X56" s="70"/>
      <c r="Y56" s="70"/>
      <c r="Z56" s="70"/>
      <c r="AA56" s="70"/>
      <c r="AB56" s="70"/>
      <c r="AC56" s="70"/>
      <c r="AD56" s="141"/>
    </row>
    <row r="57" spans="2:30" ht="22" customHeight="1" thickTop="1" x14ac:dyDescent="0.3">
      <c r="B57" s="137"/>
      <c r="C57" s="139"/>
      <c r="D57" s="143"/>
      <c r="E57" s="143"/>
      <c r="F57" s="144"/>
      <c r="G57" s="141"/>
      <c r="I57" s="137"/>
      <c r="J57" s="166" t="s">
        <v>35</v>
      </c>
      <c r="K57" s="176" t="str">
        <f t="shared" ref="K57:K63" si="26">IF((ROUND((D15/F15*100),0))=(ROUND(K42,0)),"","INCORRECT")</f>
        <v/>
      </c>
      <c r="L57" s="175" t="str">
        <f t="shared" ref="L57:L63" si="27">IF((ROUND((E15/F15*100),0))=(ROUND(L42,0)),"","INCORRECT")</f>
        <v/>
      </c>
      <c r="M57" s="174" t="str">
        <f t="shared" ref="M57:M63" si="28">IF((ROUND((F15/F15*100),0))=(ROUND(M42,0)),"","INCORRECT")</f>
        <v/>
      </c>
      <c r="N57" s="168"/>
      <c r="P57" s="137"/>
      <c r="Q57" s="178" t="s">
        <v>92</v>
      </c>
      <c r="R57" s="179" t="str">
        <f t="shared" si="23"/>
        <v/>
      </c>
      <c r="S57" s="179" t="str">
        <f t="shared" si="24"/>
        <v/>
      </c>
      <c r="T57" s="188" t="str">
        <f t="shared" si="25"/>
        <v/>
      </c>
      <c r="U57" s="141"/>
      <c r="W57" s="207"/>
      <c r="X57" s="339" t="s">
        <v>93</v>
      </c>
      <c r="Y57" s="343" t="s">
        <v>94</v>
      </c>
      <c r="Z57" s="343" t="s">
        <v>95</v>
      </c>
      <c r="AA57" s="345" t="s">
        <v>96</v>
      </c>
      <c r="AB57" s="345" t="s">
        <v>97</v>
      </c>
      <c r="AC57" s="347" t="s">
        <v>98</v>
      </c>
      <c r="AD57" s="141"/>
    </row>
    <row r="58" spans="2:30" ht="22" customHeight="1" x14ac:dyDescent="0.35">
      <c r="B58" s="137"/>
      <c r="C58" s="361" t="s">
        <v>99</v>
      </c>
      <c r="D58" s="361"/>
      <c r="E58" s="361"/>
      <c r="F58" s="361"/>
      <c r="G58" s="141"/>
      <c r="I58" s="137"/>
      <c r="J58" s="166" t="s">
        <v>100</v>
      </c>
      <c r="K58" s="176" t="str">
        <f t="shared" si="26"/>
        <v/>
      </c>
      <c r="L58" s="175" t="str">
        <f t="shared" si="27"/>
        <v/>
      </c>
      <c r="M58" s="174" t="str">
        <f t="shared" si="28"/>
        <v/>
      </c>
      <c r="N58" s="168"/>
      <c r="P58" s="137"/>
      <c r="Q58" s="166" t="s">
        <v>101</v>
      </c>
      <c r="R58" s="176" t="str">
        <f t="shared" si="23"/>
        <v/>
      </c>
      <c r="S58" s="176" t="str">
        <f t="shared" si="24"/>
        <v/>
      </c>
      <c r="T58" s="189" t="str">
        <f t="shared" si="25"/>
        <v/>
      </c>
      <c r="U58" s="141"/>
      <c r="W58" s="207"/>
      <c r="X58" s="340"/>
      <c r="Y58" s="344"/>
      <c r="Z58" s="344"/>
      <c r="AA58" s="346"/>
      <c r="AB58" s="346"/>
      <c r="AC58" s="348"/>
      <c r="AD58" s="141"/>
    </row>
    <row r="59" spans="2:30" ht="15" customHeight="1" thickBot="1" x14ac:dyDescent="0.4">
      <c r="B59" s="137"/>
      <c r="C59" s="98"/>
      <c r="D59" s="143"/>
      <c r="E59" s="143"/>
      <c r="F59" s="144"/>
      <c r="G59" s="141"/>
      <c r="I59" s="137"/>
      <c r="J59" s="178" t="s">
        <v>42</v>
      </c>
      <c r="K59" s="179" t="str">
        <f t="shared" si="26"/>
        <v/>
      </c>
      <c r="L59" s="179" t="str">
        <f t="shared" si="27"/>
        <v/>
      </c>
      <c r="M59" s="180" t="str">
        <f t="shared" si="28"/>
        <v/>
      </c>
      <c r="N59" s="168"/>
      <c r="P59" s="137"/>
      <c r="Q59" s="181" t="s">
        <v>49</v>
      </c>
      <c r="R59" s="182" t="str">
        <f t="shared" si="23"/>
        <v/>
      </c>
      <c r="S59" s="182" t="str">
        <f t="shared" si="24"/>
        <v/>
      </c>
      <c r="T59" s="190" t="str">
        <f t="shared" si="25"/>
        <v/>
      </c>
      <c r="U59" s="141"/>
      <c r="W59" s="207"/>
      <c r="X59" s="100" t="s">
        <v>102</v>
      </c>
      <c r="Y59" s="197" t="s">
        <v>103</v>
      </c>
      <c r="Z59" s="197" t="s">
        <v>104</v>
      </c>
      <c r="AA59" s="197"/>
      <c r="AB59" s="197" t="s">
        <v>105</v>
      </c>
      <c r="AC59" s="198"/>
      <c r="AD59" s="141"/>
    </row>
    <row r="60" spans="2:30" ht="15" customHeight="1" thickTop="1" thickBot="1" x14ac:dyDescent="0.35">
      <c r="B60" s="137"/>
      <c r="C60" s="158" t="s">
        <v>11</v>
      </c>
      <c r="D60" s="103" t="s">
        <v>12</v>
      </c>
      <c r="E60" s="103" t="s">
        <v>13</v>
      </c>
      <c r="F60" s="107" t="s">
        <v>14</v>
      </c>
      <c r="G60" s="141"/>
      <c r="I60" s="137"/>
      <c r="J60" s="166" t="s">
        <v>45</v>
      </c>
      <c r="K60" s="176" t="str">
        <f t="shared" si="26"/>
        <v/>
      </c>
      <c r="L60" s="175" t="str">
        <f t="shared" si="27"/>
        <v/>
      </c>
      <c r="M60" s="174" t="str">
        <f t="shared" si="28"/>
        <v/>
      </c>
      <c r="N60" s="168"/>
      <c r="P60" s="171"/>
      <c r="Q60" s="172"/>
      <c r="R60" s="172"/>
      <c r="S60" s="172"/>
      <c r="T60" s="172"/>
      <c r="U60" s="185"/>
      <c r="W60" s="207"/>
      <c r="X60" s="341" t="s">
        <v>106</v>
      </c>
      <c r="Y60" s="349" t="s">
        <v>107</v>
      </c>
      <c r="Z60" s="351" t="s">
        <v>108</v>
      </c>
      <c r="AA60" s="351" t="s">
        <v>109</v>
      </c>
      <c r="AB60" s="351" t="s">
        <v>110</v>
      </c>
      <c r="AC60" s="353" t="s">
        <v>111</v>
      </c>
      <c r="AD60" s="141"/>
    </row>
    <row r="61" spans="2:30" ht="15" customHeight="1" thickTop="1" x14ac:dyDescent="0.3">
      <c r="B61" s="137"/>
      <c r="C61" s="116" t="s">
        <v>112</v>
      </c>
      <c r="D61" s="273">
        <f>'Orig CF'!D51</f>
        <v>4335.8</v>
      </c>
      <c r="E61" s="273">
        <f>'Orig CF'!G51</f>
        <v>4162.2</v>
      </c>
      <c r="F61" s="273">
        <f>'Orig CF'!J51</f>
        <v>3787</v>
      </c>
      <c r="G61" s="141"/>
      <c r="I61" s="137"/>
      <c r="J61" s="166" t="s">
        <v>48</v>
      </c>
      <c r="K61" s="176" t="str">
        <f t="shared" si="26"/>
        <v/>
      </c>
      <c r="L61" s="175" t="str">
        <f t="shared" si="27"/>
        <v/>
      </c>
      <c r="M61" s="174" t="str">
        <f t="shared" si="28"/>
        <v/>
      </c>
      <c r="N61" s="168"/>
      <c r="Q61" s="307"/>
      <c r="R61" s="307"/>
      <c r="S61" s="307"/>
      <c r="T61" s="307"/>
      <c r="W61" s="207"/>
      <c r="X61" s="342"/>
      <c r="Y61" s="350"/>
      <c r="Z61" s="352"/>
      <c r="AA61" s="352"/>
      <c r="AB61" s="352"/>
      <c r="AC61" s="354"/>
      <c r="AD61" s="141"/>
    </row>
    <row r="62" spans="2:30" ht="15" customHeight="1" x14ac:dyDescent="0.3">
      <c r="B62" s="137"/>
      <c r="C62" s="108" t="s">
        <v>113</v>
      </c>
      <c r="D62" s="215">
        <f>'Orig CF'!D21</f>
        <v>2199.8000000000002</v>
      </c>
      <c r="E62" s="215">
        <f>'Orig CF'!G21</f>
        <v>3769.7</v>
      </c>
      <c r="F62" s="215">
        <f>'Orig CF'!J21</f>
        <v>3758.8</v>
      </c>
      <c r="G62" s="141"/>
      <c r="I62" s="137"/>
      <c r="J62" s="166" t="s">
        <v>51</v>
      </c>
      <c r="K62" s="176" t="str">
        <f t="shared" si="26"/>
        <v/>
      </c>
      <c r="L62" s="175" t="str">
        <f t="shared" si="27"/>
        <v/>
      </c>
      <c r="M62" s="174" t="str">
        <f t="shared" si="28"/>
        <v/>
      </c>
      <c r="N62" s="168"/>
      <c r="Q62" s="307"/>
      <c r="R62" s="307"/>
      <c r="S62" s="307"/>
      <c r="T62" s="307"/>
      <c r="W62" s="137"/>
      <c r="X62" s="203" t="s">
        <v>168</v>
      </c>
      <c r="Y62" s="245">
        <f>D46/D36</f>
        <v>7.260817077312641E-2</v>
      </c>
      <c r="Z62" s="246">
        <f>D36/D13</f>
        <v>0.45203484616097883</v>
      </c>
      <c r="AA62" s="245">
        <f>D46/D13</f>
        <v>3.2821423305460277E-2</v>
      </c>
      <c r="AB62" s="246">
        <f>D13/D21</f>
        <v>6.8709906522533801</v>
      </c>
      <c r="AC62" s="237">
        <f>D46/D21</f>
        <v>0.22551569272546881</v>
      </c>
      <c r="AD62" s="141"/>
    </row>
    <row r="63" spans="2:30" ht="15" customHeight="1" thickBot="1" x14ac:dyDescent="0.35">
      <c r="B63" s="137"/>
      <c r="C63" s="109" t="s">
        <v>114</v>
      </c>
      <c r="D63" s="215">
        <f>'Orig CF'!D35</f>
        <v>-1644.3</v>
      </c>
      <c r="E63" s="215">
        <f>'Orig CF'!G35</f>
        <v>-1177.2</v>
      </c>
      <c r="F63" s="215">
        <f>'Orig CF'!J35</f>
        <v>-1058.7</v>
      </c>
      <c r="G63" s="141"/>
      <c r="I63" s="137"/>
      <c r="J63" s="181" t="s">
        <v>53</v>
      </c>
      <c r="K63" s="182" t="str">
        <f t="shared" si="26"/>
        <v/>
      </c>
      <c r="L63" s="182" t="str">
        <f t="shared" si="27"/>
        <v/>
      </c>
      <c r="M63" s="183" t="str">
        <f t="shared" si="28"/>
        <v/>
      </c>
      <c r="N63" s="168"/>
      <c r="Q63" s="307"/>
      <c r="R63" s="307"/>
      <c r="S63" s="307"/>
      <c r="T63" s="307"/>
      <c r="W63" s="137"/>
      <c r="X63" s="203" t="s">
        <v>169</v>
      </c>
      <c r="Y63" s="245">
        <f>E46/E36</f>
        <v>5.7104789070710073E-2</v>
      </c>
      <c r="Z63" s="246">
        <f>E36/E13</f>
        <v>0.46002572580436307</v>
      </c>
      <c r="AA63" s="245">
        <f>E46/E13</f>
        <v>2.6269672039158459E-2</v>
      </c>
      <c r="AB63" s="246">
        <f>E13/E21</f>
        <v>8.8495446766898898</v>
      </c>
      <c r="AC63" s="237">
        <f>E46/E21</f>
        <v>0.23247463635252399</v>
      </c>
      <c r="AD63" s="141"/>
    </row>
    <row r="64" spans="2:30" ht="15" customHeight="1" thickTop="1" thickBot="1" x14ac:dyDescent="0.35">
      <c r="B64" s="137"/>
      <c r="C64" s="117" t="s">
        <v>115</v>
      </c>
      <c r="D64" s="274">
        <f>'Orig CF'!D46</f>
        <v>4286.5</v>
      </c>
      <c r="E64" s="274">
        <f>'Orig CF'!G46</f>
        <v>-2405.9</v>
      </c>
      <c r="F64" s="274">
        <f>'Orig CF'!J46</f>
        <v>-2137.6</v>
      </c>
      <c r="G64" s="141"/>
      <c r="I64" s="171"/>
      <c r="J64" s="172"/>
      <c r="K64" s="172"/>
      <c r="L64" s="172"/>
      <c r="M64" s="172"/>
      <c r="N64" s="173"/>
      <c r="Q64" s="307"/>
      <c r="R64" s="307"/>
      <c r="S64" s="307"/>
      <c r="T64" s="307"/>
      <c r="W64" s="137"/>
      <c r="X64" s="204" t="s">
        <v>170</v>
      </c>
      <c r="Y64" s="247">
        <f>F46/F36</f>
        <v>6.7245728065191135E-2</v>
      </c>
      <c r="Z64" s="248">
        <f>F36/F13</f>
        <v>0.49808447631998565</v>
      </c>
      <c r="AA64" s="247">
        <f>F46/F13</f>
        <v>3.3494053248106892E-2</v>
      </c>
      <c r="AB64" s="248">
        <f>F13/F21</f>
        <v>8.5751746182076474</v>
      </c>
      <c r="AC64" s="249">
        <f>F46/F21</f>
        <v>0.28721735527406161</v>
      </c>
      <c r="AD64" s="141"/>
    </row>
    <row r="65" spans="2:30" ht="15" customHeight="1" thickTop="1" x14ac:dyDescent="0.25">
      <c r="B65" s="137"/>
      <c r="C65" s="117" t="s">
        <v>116</v>
      </c>
      <c r="D65" s="274">
        <f>'Orig CF'!D48</f>
        <v>157.1</v>
      </c>
      <c r="E65" s="274">
        <f>'Orig CF'!G48</f>
        <v>-13</v>
      </c>
      <c r="F65" s="274">
        <f>'Orig CF'!J48</f>
        <v>-187.3</v>
      </c>
      <c r="G65" s="141"/>
      <c r="J65" s="307"/>
      <c r="K65" s="307"/>
      <c r="L65" s="307"/>
      <c r="M65" s="307"/>
      <c r="N65" s="307"/>
      <c r="Q65" s="307"/>
      <c r="R65" s="307"/>
      <c r="S65" s="307"/>
      <c r="T65" s="307"/>
      <c r="W65" s="137"/>
      <c r="X65" s="139"/>
      <c r="Y65" s="139"/>
      <c r="Z65" s="139"/>
      <c r="AA65" s="139"/>
      <c r="AB65" s="139"/>
      <c r="AC65" s="139"/>
      <c r="AD65" s="141"/>
    </row>
    <row r="66" spans="2:30" s="99" customFormat="1" ht="15" customHeight="1" thickBot="1" x14ac:dyDescent="0.3">
      <c r="B66" s="137"/>
      <c r="C66" s="118" t="s">
        <v>117</v>
      </c>
      <c r="D66" s="217">
        <f>'Orig CF'!D53</f>
        <v>9334.9</v>
      </c>
      <c r="E66" s="217">
        <f>'Orig CF'!G53</f>
        <v>4335.8</v>
      </c>
      <c r="F66" s="217">
        <f>'Orig CF'!J53</f>
        <v>4162.2</v>
      </c>
      <c r="G66" s="141"/>
      <c r="J66" s="307"/>
      <c r="K66" s="307"/>
      <c r="L66" s="307"/>
      <c r="M66" s="307"/>
      <c r="N66" s="307"/>
      <c r="Q66" s="307"/>
      <c r="R66" s="307"/>
      <c r="S66" s="307"/>
      <c r="T66" s="307"/>
      <c r="W66" s="137"/>
      <c r="X66" s="139"/>
      <c r="Y66" s="139"/>
      <c r="Z66" s="139"/>
      <c r="AA66" s="139"/>
      <c r="AB66" s="139"/>
      <c r="AC66" s="139"/>
      <c r="AD66" s="141"/>
    </row>
    <row r="67" spans="2:30" ht="15" customHeight="1" thickTop="1" thickBot="1" x14ac:dyDescent="0.3">
      <c r="B67" s="145"/>
      <c r="C67" s="110"/>
      <c r="D67" s="111"/>
      <c r="E67" s="111"/>
      <c r="F67" s="111"/>
      <c r="G67" s="146"/>
      <c r="J67" s="307"/>
      <c r="K67" s="307"/>
      <c r="L67" s="307"/>
      <c r="M67" s="307"/>
      <c r="N67" s="307"/>
      <c r="Q67" s="307"/>
      <c r="R67" s="307"/>
      <c r="S67" s="307"/>
      <c r="T67" s="307"/>
      <c r="W67" s="137"/>
      <c r="X67" s="139"/>
      <c r="Y67" s="139"/>
      <c r="Z67" s="139"/>
      <c r="AA67" s="139"/>
      <c r="AB67" s="139"/>
      <c r="AC67" s="139"/>
      <c r="AD67" s="141"/>
    </row>
    <row r="68" spans="2:30" ht="15" customHeight="1" thickTop="1" thickBot="1" x14ac:dyDescent="0.4">
      <c r="B68" s="137"/>
      <c r="C68" s="304" t="s">
        <v>118</v>
      </c>
      <c r="D68" s="305"/>
      <c r="E68" s="305"/>
      <c r="F68" s="306"/>
      <c r="G68" s="141"/>
      <c r="J68" s="307"/>
      <c r="K68" s="307"/>
      <c r="L68" s="307"/>
      <c r="M68" s="307"/>
      <c r="N68" s="307"/>
      <c r="Q68" s="307"/>
      <c r="R68" s="307"/>
      <c r="S68" s="307"/>
      <c r="T68" s="307"/>
      <c r="W68" s="137"/>
      <c r="X68" s="338" t="s">
        <v>119</v>
      </c>
      <c r="Y68" s="338"/>
      <c r="Z68" s="338"/>
      <c r="AA68" s="338"/>
      <c r="AB68" s="338"/>
      <c r="AC68" s="338"/>
      <c r="AD68" s="141"/>
    </row>
    <row r="69" spans="2:30" s="99" customFormat="1" ht="15" customHeight="1" thickTop="1" x14ac:dyDescent="0.35">
      <c r="B69" s="137"/>
      <c r="C69" s="266" t="s">
        <v>120</v>
      </c>
      <c r="D69" s="267" t="str">
        <f>IF((ROUND((D61+D62+D63+D64+D65),2))=(ROUND(D66,2)),"", "INCORRECT")</f>
        <v/>
      </c>
      <c r="E69" s="267" t="str">
        <f>IF((ROUND((E61+E62+E63+E64+E65),2))=(ROUND(E66,2)),"", "INCORRECT")</f>
        <v/>
      </c>
      <c r="F69" s="268" t="str">
        <f>IF((ROUND((F61+F62+F63+F64+F65),2))=(ROUND(F66,2)),"", "INCORRECT")</f>
        <v/>
      </c>
      <c r="G69" s="141"/>
      <c r="J69" s="307"/>
      <c r="K69" s="307"/>
      <c r="L69" s="307"/>
      <c r="M69" s="307"/>
      <c r="N69" s="307"/>
      <c r="Q69" s="307"/>
      <c r="R69" s="307"/>
      <c r="S69" s="307"/>
      <c r="T69" s="307"/>
      <c r="W69" s="207"/>
      <c r="X69" s="325" t="s">
        <v>93</v>
      </c>
      <c r="Y69" s="327" t="s">
        <v>94</v>
      </c>
      <c r="Z69" s="327" t="s">
        <v>95</v>
      </c>
      <c r="AA69" s="329" t="s">
        <v>96</v>
      </c>
      <c r="AB69" s="329" t="s">
        <v>97</v>
      </c>
      <c r="AC69" s="321" t="s">
        <v>98</v>
      </c>
      <c r="AD69" s="141"/>
    </row>
    <row r="70" spans="2:30" s="96" customFormat="1" ht="15" customHeight="1" x14ac:dyDescent="0.35">
      <c r="B70" s="145"/>
      <c r="C70" s="269"/>
      <c r="D70" s="270"/>
      <c r="E70" s="270"/>
      <c r="F70" s="271"/>
      <c r="G70" s="146"/>
      <c r="J70" s="307"/>
      <c r="K70" s="307"/>
      <c r="L70" s="307"/>
      <c r="M70" s="307"/>
      <c r="N70" s="307"/>
      <c r="Q70" s="307"/>
      <c r="R70" s="307"/>
      <c r="S70" s="307"/>
      <c r="T70" s="307"/>
      <c r="W70" s="207"/>
      <c r="X70" s="326"/>
      <c r="Y70" s="328"/>
      <c r="Z70" s="328"/>
      <c r="AA70" s="330"/>
      <c r="AB70" s="330"/>
      <c r="AC70" s="322"/>
      <c r="AD70" s="141"/>
    </row>
    <row r="71" spans="2:30" s="97" customFormat="1" ht="15" customHeight="1" x14ac:dyDescent="0.3">
      <c r="B71" s="145"/>
      <c r="C71" s="355" t="s">
        <v>121</v>
      </c>
      <c r="D71" s="356"/>
      <c r="E71" s="356"/>
      <c r="F71" s="357"/>
      <c r="G71" s="146"/>
      <c r="J71" s="307"/>
      <c r="K71" s="307"/>
      <c r="L71" s="307"/>
      <c r="M71" s="307"/>
      <c r="N71" s="307"/>
      <c r="Q71" s="307"/>
      <c r="R71" s="307"/>
      <c r="S71" s="307"/>
      <c r="T71" s="307"/>
      <c r="W71" s="207"/>
      <c r="X71" s="252" t="s">
        <v>102</v>
      </c>
      <c r="Y71" s="253" t="s">
        <v>103</v>
      </c>
      <c r="Z71" s="253" t="s">
        <v>104</v>
      </c>
      <c r="AA71" s="253"/>
      <c r="AB71" s="253" t="s">
        <v>105</v>
      </c>
      <c r="AC71" s="254"/>
      <c r="AD71" s="141"/>
    </row>
    <row r="72" spans="2:30" s="97" customFormat="1" ht="15" customHeight="1" x14ac:dyDescent="0.3">
      <c r="B72" s="145"/>
      <c r="C72" s="355"/>
      <c r="D72" s="356"/>
      <c r="E72" s="356"/>
      <c r="F72" s="357"/>
      <c r="G72" s="146"/>
      <c r="J72" s="307"/>
      <c r="K72" s="307"/>
      <c r="L72" s="307"/>
      <c r="M72" s="307"/>
      <c r="N72" s="307"/>
      <c r="Q72" s="307"/>
      <c r="R72" s="307"/>
      <c r="S72" s="307"/>
      <c r="T72" s="307"/>
      <c r="W72" s="207"/>
      <c r="X72" s="323" t="s">
        <v>106</v>
      </c>
      <c r="Y72" s="335" t="s">
        <v>107</v>
      </c>
      <c r="Z72" s="331" t="s">
        <v>108</v>
      </c>
      <c r="AA72" s="331" t="s">
        <v>109</v>
      </c>
      <c r="AB72" s="331" t="s">
        <v>110</v>
      </c>
      <c r="AC72" s="333" t="s">
        <v>111</v>
      </c>
      <c r="AD72" s="141"/>
    </row>
    <row r="73" spans="2:30" s="97" customFormat="1" ht="15" customHeight="1" thickBot="1" x14ac:dyDescent="0.35">
      <c r="B73" s="145"/>
      <c r="C73" s="358"/>
      <c r="D73" s="359"/>
      <c r="E73" s="359"/>
      <c r="F73" s="360"/>
      <c r="G73" s="146"/>
      <c r="J73" s="307"/>
      <c r="K73" s="307"/>
      <c r="L73" s="307"/>
      <c r="M73" s="307"/>
      <c r="N73" s="307"/>
      <c r="Q73" s="307"/>
      <c r="R73" s="307"/>
      <c r="S73" s="307"/>
      <c r="T73" s="307"/>
      <c r="W73" s="207"/>
      <c r="X73" s="324"/>
      <c r="Y73" s="336"/>
      <c r="Z73" s="332"/>
      <c r="AA73" s="332"/>
      <c r="AB73" s="332"/>
      <c r="AC73" s="334"/>
      <c r="AD73" s="141"/>
    </row>
    <row r="74" spans="2:30" s="112" customFormat="1" ht="15" customHeight="1" thickTop="1" thickBot="1" x14ac:dyDescent="0.4">
      <c r="B74" s="209"/>
      <c r="C74" s="210"/>
      <c r="D74" s="211"/>
      <c r="E74" s="211"/>
      <c r="F74" s="211"/>
      <c r="G74" s="212"/>
      <c r="J74" s="307"/>
      <c r="K74" s="307"/>
      <c r="L74" s="307"/>
      <c r="M74" s="307"/>
      <c r="N74" s="307"/>
      <c r="Q74" s="307"/>
      <c r="R74" s="307"/>
      <c r="S74" s="307"/>
      <c r="T74" s="307"/>
      <c r="W74" s="137"/>
      <c r="X74" s="255" t="s">
        <v>168</v>
      </c>
      <c r="Y74" s="257" t="str">
        <f>IF((ROUND(Y62,3))=(ROUND(R19,3)),"","INCORRECT")</f>
        <v/>
      </c>
      <c r="Z74" s="286" t="str">
        <f>IF((ROUND(Z62,2))=(ROUND(D36/D13,2)),"","INCORRECT")</f>
        <v/>
      </c>
      <c r="AA74" s="257" t="str">
        <f>IF((ROUND((Y62*Z62),3))=(ROUND(AA62,3)),"","INCORRECT")</f>
        <v/>
      </c>
      <c r="AB74" s="258" t="str">
        <f>IF((ROUND(D13/D21,3))=(ROUND(AB62,3)),"","INCORRECT")</f>
        <v/>
      </c>
      <c r="AC74" s="259" t="str">
        <f>IF((ROUND((AA62*AB62),3))=(ROUND(AC62,3)),"","INCORRECT")</f>
        <v/>
      </c>
      <c r="AD74" s="141"/>
    </row>
    <row r="75" spans="2:30" s="112" customFormat="1" ht="15" customHeight="1" thickTop="1" x14ac:dyDescent="0.35">
      <c r="J75" s="307"/>
      <c r="K75" s="307"/>
      <c r="L75" s="307"/>
      <c r="M75" s="307"/>
      <c r="N75" s="307"/>
      <c r="Q75" s="307"/>
      <c r="R75" s="307"/>
      <c r="S75" s="307"/>
      <c r="T75" s="307"/>
      <c r="W75" s="137"/>
      <c r="X75" s="255" t="s">
        <v>169</v>
      </c>
      <c r="Y75" s="257" t="str">
        <f>IF((ROUND(Y63,3))=(ROUND(S19,3)),"","INCORRECT")</f>
        <v/>
      </c>
      <c r="Z75" s="286" t="str">
        <f>IF((ROUND(Z63,2))=(ROUND(E36/E13,2)),"","INCORRECT")</f>
        <v/>
      </c>
      <c r="AA75" s="257" t="str">
        <f>IF((ROUND((Y63*Z63),3))=(ROUND(AA63,3)),"","INCORRECT")</f>
        <v/>
      </c>
      <c r="AB75" s="258" t="str">
        <f>IF((ROUND(E13/E21,3))=(ROUND(AB63,3)),"","INCORRECT")</f>
        <v/>
      </c>
      <c r="AC75" s="259" t="str">
        <f>IF((ROUND((AA63*AB63),3))=(ROUND(AC63,3)),"","INCORRECT")</f>
        <v/>
      </c>
      <c r="AD75" s="141"/>
    </row>
    <row r="76" spans="2:30" s="112" customFormat="1" ht="15" customHeight="1" thickBot="1" x14ac:dyDescent="0.4">
      <c r="J76" s="307"/>
      <c r="K76" s="307"/>
      <c r="L76" s="307"/>
      <c r="M76" s="307"/>
      <c r="N76" s="307"/>
      <c r="Q76" s="307"/>
      <c r="R76" s="307"/>
      <c r="S76" s="307"/>
      <c r="T76" s="307"/>
      <c r="W76" s="137"/>
      <c r="X76" s="256" t="s">
        <v>170</v>
      </c>
      <c r="Y76" s="260" t="str">
        <f>IF((ROUND(Y64,3))=(ROUND(T19,3)),"","INCORRECT")</f>
        <v/>
      </c>
      <c r="Z76" s="287" t="str">
        <f>IF((ROUND(Z64,2))=(ROUND(F36/F13,2)),"","INCORRECT")</f>
        <v/>
      </c>
      <c r="AA76" s="260" t="str">
        <f>IF((ROUND((Y64*Z64),3))=(ROUND(AA64,3)),"","INCORRECT")</f>
        <v/>
      </c>
      <c r="AB76" s="261" t="str">
        <f>IF((ROUND(F13/F21,3))=(ROUND(AB64,3)),"","INCORRECT")</f>
        <v/>
      </c>
      <c r="AC76" s="262" t="str">
        <f>IF((ROUND((AA64*AB64),3))=(ROUND(AC64,3)),"","INCORRECT")</f>
        <v/>
      </c>
      <c r="AD76" s="141"/>
    </row>
    <row r="77" spans="2:30" s="112" customFormat="1" ht="15" customHeight="1" thickTop="1" thickBot="1" x14ac:dyDescent="0.4">
      <c r="J77" s="307"/>
      <c r="K77" s="307"/>
      <c r="L77" s="307"/>
      <c r="M77" s="307"/>
      <c r="N77" s="307"/>
      <c r="Q77" s="307"/>
      <c r="R77" s="307"/>
      <c r="S77" s="307"/>
      <c r="T77" s="307"/>
      <c r="W77" s="171"/>
      <c r="X77" s="208"/>
      <c r="Y77" s="208"/>
      <c r="Z77" s="208"/>
      <c r="AA77" s="208"/>
      <c r="AB77" s="208"/>
      <c r="AC77" s="208"/>
      <c r="AD77" s="185"/>
    </row>
    <row r="78" spans="2:30" s="112" customFormat="1" ht="15" customHeight="1" thickTop="1" x14ac:dyDescent="0.35">
      <c r="J78" s="307"/>
      <c r="K78" s="307"/>
      <c r="L78" s="307"/>
      <c r="M78" s="307"/>
      <c r="N78" s="307"/>
      <c r="Q78" s="307"/>
      <c r="R78" s="307"/>
      <c r="S78" s="307"/>
      <c r="T78" s="307"/>
    </row>
    <row r="79" spans="2:30" s="112" customFormat="1" ht="15" customHeight="1" x14ac:dyDescent="0.35">
      <c r="J79" s="307"/>
      <c r="K79" s="307"/>
      <c r="L79" s="307"/>
      <c r="M79" s="307"/>
      <c r="N79" s="307"/>
      <c r="Q79" s="307"/>
      <c r="R79" s="307"/>
      <c r="S79" s="307"/>
      <c r="T79" s="307"/>
    </row>
    <row r="80" spans="2:30" s="112" customFormat="1" ht="15" customHeight="1" x14ac:dyDescent="0.35">
      <c r="J80" s="307"/>
      <c r="K80" s="307"/>
      <c r="L80" s="307"/>
      <c r="M80" s="307"/>
      <c r="N80" s="307"/>
      <c r="Q80" s="307"/>
      <c r="R80" s="307"/>
      <c r="S80" s="307"/>
      <c r="T80" s="307"/>
    </row>
    <row r="81" spans="10:20" s="112" customFormat="1" ht="15" customHeight="1" x14ac:dyDescent="0.35">
      <c r="J81" s="307"/>
      <c r="K81" s="307"/>
      <c r="L81" s="307"/>
      <c r="M81" s="307"/>
      <c r="N81" s="307"/>
      <c r="Q81" s="307"/>
      <c r="R81" s="307"/>
      <c r="S81" s="307"/>
      <c r="T81" s="307"/>
    </row>
    <row r="82" spans="10:20" s="112" customFormat="1" ht="15" customHeight="1" x14ac:dyDescent="0.35">
      <c r="J82" s="307"/>
      <c r="K82" s="307"/>
      <c r="L82" s="307"/>
      <c r="M82" s="307"/>
      <c r="N82" s="307"/>
      <c r="Q82" s="307"/>
      <c r="R82" s="307"/>
      <c r="S82" s="307"/>
      <c r="T82" s="307"/>
    </row>
    <row r="83" spans="10:20" s="112" customFormat="1" ht="15" customHeight="1" x14ac:dyDescent="0.35">
      <c r="J83" s="307"/>
      <c r="K83" s="307"/>
      <c r="L83" s="307"/>
      <c r="M83" s="307"/>
      <c r="N83" s="307"/>
      <c r="Q83" s="307"/>
      <c r="R83" s="307"/>
      <c r="S83" s="307"/>
      <c r="T83" s="307"/>
    </row>
    <row r="84" spans="10:20" s="112" customFormat="1" ht="15" customHeight="1" x14ac:dyDescent="0.35">
      <c r="J84" s="307"/>
      <c r="K84" s="307"/>
      <c r="L84" s="307"/>
      <c r="M84" s="307"/>
      <c r="N84" s="307"/>
      <c r="Q84" s="307"/>
      <c r="R84" s="307"/>
      <c r="S84" s="307"/>
      <c r="T84" s="307"/>
    </row>
    <row r="85" spans="10:20" s="112" customFormat="1" ht="15" customHeight="1" x14ac:dyDescent="0.35">
      <c r="J85" s="307"/>
      <c r="K85" s="307"/>
      <c r="L85" s="307"/>
      <c r="M85" s="307"/>
      <c r="N85" s="307"/>
      <c r="Q85" s="307"/>
      <c r="R85" s="307"/>
      <c r="S85" s="307"/>
      <c r="T85" s="307"/>
    </row>
    <row r="86" spans="10:20" s="112" customFormat="1" ht="15" customHeight="1" x14ac:dyDescent="0.35">
      <c r="J86" s="307"/>
      <c r="K86" s="307"/>
      <c r="L86" s="307"/>
      <c r="M86" s="307"/>
      <c r="N86" s="307"/>
      <c r="Q86" s="307"/>
      <c r="R86" s="307"/>
      <c r="S86" s="307"/>
      <c r="T86" s="307"/>
    </row>
    <row r="87" spans="10:20" s="112" customFormat="1" ht="15" customHeight="1" x14ac:dyDescent="0.35">
      <c r="J87" s="307"/>
      <c r="K87" s="307"/>
      <c r="L87" s="307"/>
      <c r="M87" s="307"/>
      <c r="N87" s="307"/>
      <c r="Q87" s="307"/>
      <c r="R87" s="307"/>
      <c r="S87" s="307"/>
      <c r="T87" s="307"/>
    </row>
    <row r="88" spans="10:20" s="112" customFormat="1" ht="15" customHeight="1" x14ac:dyDescent="0.35">
      <c r="J88" s="307"/>
      <c r="K88" s="307"/>
      <c r="L88" s="307"/>
      <c r="M88" s="307"/>
      <c r="N88" s="307"/>
      <c r="Q88" s="307"/>
      <c r="R88" s="307"/>
      <c r="S88" s="307"/>
      <c r="T88" s="307"/>
    </row>
    <row r="89" spans="10:20" s="112" customFormat="1" ht="15" customHeight="1" x14ac:dyDescent="0.35">
      <c r="J89" s="307"/>
      <c r="K89" s="307"/>
      <c r="L89" s="307"/>
      <c r="M89" s="307"/>
      <c r="N89" s="307"/>
      <c r="Q89" s="307"/>
      <c r="R89" s="307"/>
      <c r="S89" s="307"/>
      <c r="T89" s="307"/>
    </row>
    <row r="90" spans="10:20" s="112" customFormat="1" ht="15" customHeight="1" x14ac:dyDescent="0.35">
      <c r="J90" s="307"/>
      <c r="K90" s="307"/>
      <c r="L90" s="307"/>
      <c r="M90" s="307"/>
      <c r="N90" s="307"/>
      <c r="Q90" s="307"/>
      <c r="R90" s="307"/>
      <c r="S90" s="307"/>
      <c r="T90" s="307"/>
    </row>
    <row r="91" spans="10:20" s="96" customFormat="1" ht="15" customHeight="1" x14ac:dyDescent="0.35">
      <c r="J91" s="307"/>
      <c r="K91" s="307"/>
      <c r="L91" s="307"/>
      <c r="M91" s="307"/>
      <c r="N91" s="307"/>
      <c r="Q91" s="307"/>
      <c r="R91" s="307"/>
      <c r="S91" s="307"/>
      <c r="T91" s="307"/>
    </row>
    <row r="92" spans="10:20" s="96" customFormat="1" ht="15" customHeight="1" x14ac:dyDescent="0.35">
      <c r="J92" s="307"/>
      <c r="K92" s="307"/>
      <c r="L92" s="307"/>
      <c r="M92" s="307"/>
      <c r="N92" s="307"/>
      <c r="Q92" s="307"/>
      <c r="R92" s="307"/>
      <c r="S92" s="307"/>
      <c r="T92" s="307"/>
    </row>
    <row r="93" spans="10:20" s="96" customFormat="1" ht="15" customHeight="1" x14ac:dyDescent="0.35">
      <c r="J93" s="307"/>
      <c r="K93" s="307"/>
      <c r="L93" s="307"/>
      <c r="M93" s="307"/>
      <c r="N93" s="307"/>
      <c r="Q93" s="307"/>
      <c r="R93" s="307"/>
      <c r="S93" s="307"/>
      <c r="T93" s="307"/>
    </row>
    <row r="94" spans="10:20" s="96" customFormat="1" ht="15.5" x14ac:dyDescent="0.35">
      <c r="J94" s="307"/>
      <c r="K94" s="307"/>
      <c r="L94" s="307"/>
      <c r="M94" s="307"/>
      <c r="N94" s="307"/>
      <c r="Q94" s="307"/>
      <c r="R94" s="307"/>
      <c r="S94" s="307"/>
      <c r="T94" s="307"/>
    </row>
    <row r="95" spans="10:20" s="96" customFormat="1" ht="15.5" x14ac:dyDescent="0.35">
      <c r="J95" s="307"/>
      <c r="K95" s="307"/>
      <c r="L95" s="307"/>
      <c r="M95" s="307"/>
      <c r="N95" s="307"/>
      <c r="Q95" s="307"/>
      <c r="R95" s="307"/>
      <c r="S95" s="307"/>
      <c r="T95" s="307"/>
    </row>
    <row r="96" spans="10:20" s="96" customFormat="1" ht="15.5" x14ac:dyDescent="0.35">
      <c r="J96" s="307"/>
      <c r="K96" s="307"/>
      <c r="L96" s="307"/>
      <c r="M96" s="307"/>
      <c r="N96" s="307"/>
      <c r="Q96" s="307"/>
      <c r="R96" s="307"/>
      <c r="S96" s="307"/>
      <c r="T96" s="307"/>
    </row>
    <row r="97" spans="10:20" s="96" customFormat="1" ht="15.5" x14ac:dyDescent="0.35">
      <c r="J97" s="307"/>
      <c r="K97" s="307"/>
      <c r="L97" s="307"/>
      <c r="M97" s="307"/>
      <c r="N97" s="307"/>
      <c r="Q97" s="307"/>
      <c r="R97" s="307"/>
      <c r="S97" s="307"/>
      <c r="T97" s="307"/>
    </row>
    <row r="98" spans="10:20" s="96" customFormat="1" ht="15.5" x14ac:dyDescent="0.35">
      <c r="J98" s="307"/>
      <c r="K98" s="307"/>
      <c r="L98" s="307"/>
      <c r="M98" s="307"/>
      <c r="N98" s="307"/>
      <c r="Q98" s="307"/>
      <c r="R98" s="307"/>
      <c r="S98" s="307"/>
      <c r="T98" s="307"/>
    </row>
    <row r="99" spans="10:20" s="96" customFormat="1" ht="15.5" x14ac:dyDescent="0.35">
      <c r="J99" s="307"/>
      <c r="K99" s="307"/>
      <c r="L99" s="307"/>
      <c r="M99" s="307"/>
      <c r="N99" s="307"/>
      <c r="Q99" s="307"/>
      <c r="R99" s="307"/>
      <c r="S99" s="307"/>
      <c r="T99" s="307"/>
    </row>
    <row r="100" spans="10:20" s="96" customFormat="1" ht="15.5" x14ac:dyDescent="0.35">
      <c r="J100" s="307"/>
      <c r="K100" s="307"/>
      <c r="L100" s="307"/>
      <c r="M100" s="307"/>
      <c r="N100" s="307"/>
      <c r="Q100" s="307"/>
      <c r="R100" s="307"/>
      <c r="S100" s="307"/>
      <c r="T100" s="307"/>
    </row>
    <row r="101" spans="10:20" s="96" customFormat="1" ht="15.5" x14ac:dyDescent="0.35">
      <c r="J101" s="307"/>
      <c r="K101" s="307"/>
      <c r="L101" s="307"/>
      <c r="M101" s="307"/>
      <c r="N101" s="307"/>
      <c r="Q101" s="307"/>
      <c r="R101" s="307"/>
      <c r="S101" s="307"/>
      <c r="T101" s="307"/>
    </row>
    <row r="102" spans="10:20" s="96" customFormat="1" ht="15.5" x14ac:dyDescent="0.35">
      <c r="J102" s="307"/>
      <c r="K102" s="307"/>
      <c r="L102" s="307"/>
      <c r="M102" s="307"/>
      <c r="N102" s="307"/>
      <c r="Q102" s="307"/>
      <c r="R102" s="307"/>
      <c r="S102" s="307"/>
      <c r="T102" s="307"/>
    </row>
    <row r="103" spans="10:20" s="96" customFormat="1" ht="15.5" x14ac:dyDescent="0.35">
      <c r="J103" s="307"/>
      <c r="K103" s="307"/>
      <c r="L103" s="307"/>
      <c r="M103" s="307"/>
      <c r="N103" s="307"/>
      <c r="Q103" s="307"/>
      <c r="R103" s="307"/>
      <c r="S103" s="307"/>
      <c r="T103" s="307"/>
    </row>
    <row r="104" spans="10:20" s="96" customFormat="1" ht="15.5" x14ac:dyDescent="0.35">
      <c r="J104" s="307"/>
      <c r="K104" s="307"/>
      <c r="L104" s="307"/>
      <c r="M104" s="307"/>
      <c r="N104" s="307"/>
      <c r="Q104" s="307"/>
      <c r="R104" s="307"/>
      <c r="S104" s="307"/>
      <c r="T104" s="307"/>
    </row>
    <row r="105" spans="10:20" s="96" customFormat="1" ht="15.5" x14ac:dyDescent="0.35">
      <c r="J105" s="307"/>
      <c r="K105" s="307"/>
      <c r="L105" s="307"/>
      <c r="M105" s="307"/>
      <c r="N105" s="307"/>
      <c r="Q105" s="307"/>
      <c r="R105" s="307"/>
      <c r="S105" s="307"/>
      <c r="T105" s="307"/>
    </row>
    <row r="106" spans="10:20" s="96" customFormat="1" ht="15.5" x14ac:dyDescent="0.35">
      <c r="J106" s="307"/>
      <c r="K106" s="307"/>
      <c r="L106" s="307"/>
      <c r="M106" s="307"/>
      <c r="N106" s="307"/>
      <c r="Q106" s="307"/>
      <c r="R106" s="307"/>
      <c r="S106" s="307"/>
      <c r="T106" s="307"/>
    </row>
  </sheetData>
  <sheetProtection password="DE39" sheet="1" objects="1" scenarios="1"/>
  <mergeCells count="55">
    <mergeCell ref="X3:AB3"/>
    <mergeCell ref="X6:AB6"/>
    <mergeCell ref="Q3:T3"/>
    <mergeCell ref="Q6:T6"/>
    <mergeCell ref="Q21:T21"/>
    <mergeCell ref="C3:F3"/>
    <mergeCell ref="C6:F6"/>
    <mergeCell ref="C33:F33"/>
    <mergeCell ref="J6:M6"/>
    <mergeCell ref="J33:M33"/>
    <mergeCell ref="J3:M3"/>
    <mergeCell ref="C23:F23"/>
    <mergeCell ref="Q48:T48"/>
    <mergeCell ref="Q33:T33"/>
    <mergeCell ref="X24:Y24"/>
    <mergeCell ref="Z24:AB24"/>
    <mergeCell ref="X31:AC31"/>
    <mergeCell ref="X33:AB33"/>
    <mergeCell ref="X35:X37"/>
    <mergeCell ref="Y35:Y37"/>
    <mergeCell ref="Z35:Z37"/>
    <mergeCell ref="AA35:AB35"/>
    <mergeCell ref="AA36:AA37"/>
    <mergeCell ref="AB36:AB37"/>
    <mergeCell ref="C71:F73"/>
    <mergeCell ref="C58:F58"/>
    <mergeCell ref="J23:M23"/>
    <mergeCell ref="J50:M50"/>
    <mergeCell ref="C50:F50"/>
    <mergeCell ref="X55:AC55"/>
    <mergeCell ref="X68:AC68"/>
    <mergeCell ref="X57:X58"/>
    <mergeCell ref="X60:X61"/>
    <mergeCell ref="Y57:Y58"/>
    <mergeCell ref="Z57:Z58"/>
    <mergeCell ref="AA57:AA58"/>
    <mergeCell ref="AB57:AB58"/>
    <mergeCell ref="AC57:AC58"/>
    <mergeCell ref="Y60:Y61"/>
    <mergeCell ref="Z60:Z61"/>
    <mergeCell ref="AA60:AA61"/>
    <mergeCell ref="AB60:AB61"/>
    <mergeCell ref="AC60:AC61"/>
    <mergeCell ref="AC69:AC70"/>
    <mergeCell ref="X72:X73"/>
    <mergeCell ref="X69:X70"/>
    <mergeCell ref="Y69:Y70"/>
    <mergeCell ref="Z69:Z70"/>
    <mergeCell ref="AA69:AA70"/>
    <mergeCell ref="AB69:AB70"/>
    <mergeCell ref="AB72:AB73"/>
    <mergeCell ref="AC72:AC73"/>
    <mergeCell ref="Y72:Y73"/>
    <mergeCell ref="Z72:Z73"/>
    <mergeCell ref="AA72:AA73"/>
  </mergeCells>
  <dataValidations count="4">
    <dataValidation type="list" allowBlank="1" showInputMessage="1" showErrorMessage="1" sqref="Z48" xr:uid="{00000000-0002-0000-0100-000000000000}">
      <formula1>$P$9:$P$10</formula1>
    </dataValidation>
    <dataValidation type="list" allowBlank="1" showInputMessage="1" showErrorMessage="1" sqref="Z46" xr:uid="{00000000-0002-0000-0100-000001000000}">
      <formula1>$O$9:$O$10</formula1>
    </dataValidation>
    <dataValidation type="list" allowBlank="1" showInputMessage="1" showErrorMessage="1" sqref="Z42" xr:uid="{00000000-0002-0000-0100-000002000000}">
      <formula1>$M$9:$M$10</formula1>
    </dataValidation>
    <dataValidation type="list" allowBlank="1" showInputMessage="1" showErrorMessage="1" errorTitle="ERROR" error="You can only select from the drop down" promptTitle="Select" prompt="Select whether the current year ratios have become STRONGER or WEAKER compared to the prior year. " sqref="Z39:Z41 Z43:Z45 Z47 Z49:Z50" xr:uid="{00000000-0002-0000-0100-000003000000}">
      <formula1>CHANGE</formula1>
    </dataValidation>
  </dataValidations>
  <printOptions horizontalCentered="1"/>
  <pageMargins left="0.25" right="0.25" top="0.5" bottom="0.5" header="0.5" footer="0.5"/>
  <pageSetup paperSize="3" scale="42"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autoPageBreaks="0" fitToPage="1"/>
  </sheetPr>
  <dimension ref="A1:D36"/>
  <sheetViews>
    <sheetView workbookViewId="0"/>
  </sheetViews>
  <sheetFormatPr defaultRowHeight="12.5" x14ac:dyDescent="0.25"/>
  <cols>
    <col min="1" max="1" width="39.26953125" customWidth="1"/>
    <col min="2" max="4" width="14.7265625" customWidth="1"/>
    <col min="7" max="7" width="10.1796875" bestFit="1" customWidth="1"/>
  </cols>
  <sheetData>
    <row r="1" spans="1:4" ht="18" x14ac:dyDescent="0.4">
      <c r="A1" s="1" t="s">
        <v>122</v>
      </c>
      <c r="B1" s="307"/>
      <c r="C1" s="307"/>
      <c r="D1" s="307"/>
    </row>
    <row r="2" spans="1:4" ht="18" x14ac:dyDescent="0.4">
      <c r="A2" s="1"/>
      <c r="B2" s="307"/>
      <c r="C2" s="307"/>
      <c r="D2" s="307"/>
    </row>
    <row r="3" spans="1:4" ht="15.5" x14ac:dyDescent="0.35">
      <c r="A3" s="3" t="s">
        <v>8</v>
      </c>
      <c r="B3" s="307"/>
      <c r="C3" s="307"/>
      <c r="D3" s="307"/>
    </row>
    <row r="4" spans="1:4" ht="16" thickBot="1" x14ac:dyDescent="0.4">
      <c r="A4" s="3"/>
      <c r="B4" s="307"/>
      <c r="C4" s="307"/>
      <c r="D4" s="307"/>
    </row>
    <row r="5" spans="1:4" ht="15" thickTop="1" thickBot="1" x14ac:dyDescent="0.35">
      <c r="A5" s="8" t="s">
        <v>123</v>
      </c>
      <c r="B5" s="9" t="s">
        <v>12</v>
      </c>
      <c r="C5" s="9" t="s">
        <v>13</v>
      </c>
      <c r="D5" s="10" t="s">
        <v>14</v>
      </c>
    </row>
    <row r="6" spans="1:4" ht="14.5" thickTop="1" x14ac:dyDescent="0.3">
      <c r="A6" s="2" t="s">
        <v>17</v>
      </c>
      <c r="B6" s="22"/>
      <c r="C6" s="22"/>
      <c r="D6" s="23"/>
    </row>
    <row r="7" spans="1:4" ht="14" x14ac:dyDescent="0.3">
      <c r="A7" s="2" t="s">
        <v>20</v>
      </c>
      <c r="B7" s="22"/>
      <c r="C7" s="22"/>
      <c r="D7" s="23"/>
    </row>
    <row r="8" spans="1:4" ht="14" x14ac:dyDescent="0.3">
      <c r="A8" s="2" t="s">
        <v>23</v>
      </c>
      <c r="B8" s="22"/>
      <c r="C8" s="22"/>
      <c r="D8" s="23"/>
    </row>
    <row r="9" spans="1:4" ht="14" x14ac:dyDescent="0.3">
      <c r="A9" s="2" t="s">
        <v>27</v>
      </c>
      <c r="B9" s="22"/>
      <c r="C9" s="22"/>
      <c r="D9" s="23"/>
    </row>
    <row r="10" spans="1:4" ht="14" x14ac:dyDescent="0.3">
      <c r="A10" s="4" t="s">
        <v>30</v>
      </c>
      <c r="B10" s="20">
        <v>1</v>
      </c>
      <c r="C10" s="20">
        <v>1</v>
      </c>
      <c r="D10" s="24">
        <v>1</v>
      </c>
    </row>
    <row r="11" spans="1:4" ht="14" x14ac:dyDescent="0.3">
      <c r="A11" s="2"/>
      <c r="B11" s="22"/>
      <c r="C11" s="22"/>
      <c r="D11" s="23"/>
    </row>
    <row r="12" spans="1:4" ht="14" x14ac:dyDescent="0.3">
      <c r="A12" s="2" t="s">
        <v>35</v>
      </c>
      <c r="B12" s="22"/>
      <c r="C12" s="22"/>
      <c r="D12" s="23"/>
    </row>
    <row r="13" spans="1:4" ht="14" x14ac:dyDescent="0.3">
      <c r="A13" s="2" t="s">
        <v>100</v>
      </c>
      <c r="B13" s="22"/>
      <c r="C13" s="22"/>
      <c r="D13" s="23"/>
    </row>
    <row r="14" spans="1:4" ht="14" x14ac:dyDescent="0.3">
      <c r="A14" s="4" t="s">
        <v>42</v>
      </c>
      <c r="B14" s="20"/>
      <c r="C14" s="20"/>
      <c r="D14" s="24"/>
    </row>
    <row r="15" spans="1:4" ht="14" x14ac:dyDescent="0.3">
      <c r="A15" s="2" t="s">
        <v>45</v>
      </c>
      <c r="B15" s="22"/>
      <c r="C15" s="22"/>
      <c r="D15" s="23"/>
    </row>
    <row r="16" spans="1:4" ht="14" x14ac:dyDescent="0.3">
      <c r="A16" s="2" t="s">
        <v>48</v>
      </c>
      <c r="B16" s="22"/>
      <c r="C16" s="23"/>
      <c r="D16" s="23"/>
    </row>
    <row r="17" spans="1:4" ht="14" x14ac:dyDescent="0.3">
      <c r="A17" s="2" t="s">
        <v>51</v>
      </c>
      <c r="B17" s="22"/>
      <c r="C17" s="23"/>
      <c r="D17" s="23"/>
    </row>
    <row r="18" spans="1:4" ht="14.5" thickBot="1" x14ac:dyDescent="0.35">
      <c r="A18" s="5" t="s">
        <v>53</v>
      </c>
      <c r="B18" s="25"/>
      <c r="C18" s="26"/>
      <c r="D18" s="26"/>
    </row>
    <row r="19" spans="1:4" ht="13" thickTop="1" x14ac:dyDescent="0.25">
      <c r="A19" s="307"/>
      <c r="B19" s="15"/>
      <c r="C19" s="15"/>
      <c r="D19" s="15"/>
    </row>
    <row r="21" spans="1:4" ht="16" thickBot="1" x14ac:dyDescent="0.4">
      <c r="A21" s="3" t="s">
        <v>73</v>
      </c>
      <c r="B21" s="307"/>
      <c r="C21" s="307"/>
      <c r="D21" s="307"/>
    </row>
    <row r="22" spans="1:4" ht="15" thickTop="1" thickBot="1" x14ac:dyDescent="0.35">
      <c r="A22" s="8" t="s">
        <v>123</v>
      </c>
      <c r="B22" s="9" t="s">
        <v>12</v>
      </c>
      <c r="C22" s="9" t="s">
        <v>13</v>
      </c>
      <c r="D22" s="10" t="s">
        <v>14</v>
      </c>
    </row>
    <row r="23" spans="1:4" ht="14.5" thickTop="1" x14ac:dyDescent="0.3">
      <c r="A23" s="2" t="s">
        <v>17</v>
      </c>
      <c r="B23" s="12"/>
      <c r="C23" s="12"/>
      <c r="D23" s="13">
        <v>100</v>
      </c>
    </row>
    <row r="24" spans="1:4" ht="14" x14ac:dyDescent="0.3">
      <c r="A24" s="2" t="s">
        <v>20</v>
      </c>
      <c r="B24" s="12"/>
      <c r="C24" s="12"/>
      <c r="D24" s="13"/>
    </row>
    <row r="25" spans="1:4" ht="14" x14ac:dyDescent="0.3">
      <c r="A25" s="2" t="s">
        <v>23</v>
      </c>
      <c r="B25" s="12"/>
      <c r="C25" s="12"/>
      <c r="D25" s="13"/>
    </row>
    <row r="26" spans="1:4" ht="14" x14ac:dyDescent="0.3">
      <c r="A26" s="2" t="s">
        <v>27</v>
      </c>
      <c r="B26" s="13"/>
      <c r="C26" s="13"/>
      <c r="D26" s="13"/>
    </row>
    <row r="27" spans="1:4" ht="14" x14ac:dyDescent="0.3">
      <c r="A27" s="4" t="s">
        <v>30</v>
      </c>
      <c r="B27" s="11"/>
      <c r="C27" s="11"/>
      <c r="D27" s="14"/>
    </row>
    <row r="28" spans="1:4" ht="14" x14ac:dyDescent="0.3">
      <c r="A28" s="2"/>
      <c r="B28" s="13"/>
      <c r="C28" s="13"/>
      <c r="D28" s="13"/>
    </row>
    <row r="29" spans="1:4" ht="14" x14ac:dyDescent="0.3">
      <c r="A29" s="2" t="s">
        <v>35</v>
      </c>
      <c r="B29" s="12"/>
      <c r="C29" s="12"/>
      <c r="D29" s="13"/>
    </row>
    <row r="30" spans="1:4" ht="14" x14ac:dyDescent="0.3">
      <c r="A30" s="2" t="s">
        <v>100</v>
      </c>
      <c r="B30" s="2"/>
      <c r="C30" s="2"/>
      <c r="D30" s="13"/>
    </row>
    <row r="31" spans="1:4" ht="14" x14ac:dyDescent="0.3">
      <c r="A31" s="2" t="s">
        <v>42</v>
      </c>
      <c r="B31" s="2"/>
      <c r="C31" s="2"/>
      <c r="D31" s="13"/>
    </row>
    <row r="32" spans="1:4" ht="14" x14ac:dyDescent="0.3">
      <c r="A32" s="2" t="s">
        <v>45</v>
      </c>
      <c r="B32" s="2"/>
      <c r="C32" s="2"/>
      <c r="D32" s="13"/>
    </row>
    <row r="33" spans="1:4" ht="14" x14ac:dyDescent="0.3">
      <c r="A33" s="2" t="s">
        <v>48</v>
      </c>
      <c r="B33" s="2"/>
      <c r="C33" s="2"/>
      <c r="D33" s="13"/>
    </row>
    <row r="34" spans="1:4" ht="14" x14ac:dyDescent="0.3">
      <c r="A34" s="2" t="s">
        <v>51</v>
      </c>
      <c r="B34" s="2"/>
      <c r="C34" s="2"/>
      <c r="D34" s="13"/>
    </row>
    <row r="35" spans="1:4" ht="14.5" thickBot="1" x14ac:dyDescent="0.35">
      <c r="A35" s="5" t="s">
        <v>53</v>
      </c>
      <c r="B35" s="5"/>
      <c r="C35" s="5"/>
      <c r="D35" s="19"/>
    </row>
    <row r="36" spans="1:4" ht="13" thickTop="1" x14ac:dyDescent="0.25">
      <c r="A36" s="307"/>
      <c r="B36" s="307"/>
      <c r="C36" s="307"/>
      <c r="D36" s="307"/>
    </row>
  </sheetData>
  <customSheetViews>
    <customSheetView guid="{989A232A-8E15-4D68-9BC1-CC70891A66E5}" showPageBreaks="1" view="pageBreakPreview">
      <pageMargins left="0" right="0" top="0" bottom="0" header="0" footer="0"/>
      <pageSetup orientation="portrait" horizontalDpi="300" verticalDpi="300" r:id="rId1"/>
      <headerFooter alignWithMargins="0"/>
    </customSheetView>
    <customSheetView guid="{CBBB94B0-5A1F-4A67-B3A8-7A150B4FE511}" showPageBreaks="1" showRuler="0">
      <pageMargins left="0" right="0" top="0" bottom="0" header="0" footer="0"/>
      <pageSetup orientation="portrait" horizontalDpi="300" verticalDpi="300" r:id="rId2"/>
      <headerFooter alignWithMargins="0"/>
    </customSheetView>
    <customSheetView guid="{02A235B9-26F6-4585-BDEC-2E6B275806B6}" showRuler="0">
      <pageMargins left="0" right="0" top="0" bottom="0" header="0" footer="0"/>
      <pageSetup orientation="portrait" horizontalDpi="300" verticalDpi="300" r:id="rId3"/>
      <headerFooter alignWithMargins="0"/>
    </customSheetView>
    <customSheetView guid="{41474711-F210-4559-9929-08B566F4147A}" showRuler="0">
      <pageMargins left="0" right="0" top="0" bottom="0" header="0" footer="0"/>
      <pageSetup orientation="portrait" horizontalDpi="300" verticalDpi="300" r:id="rId4"/>
      <headerFooter alignWithMargins="0"/>
    </customSheetView>
    <customSheetView guid="{2C709BE2-4DEB-44C8-B0FD-F0E9220FB3EA}" showRuler="0">
      <pageMargins left="0" right="0" top="0" bottom="0" header="0" footer="0"/>
      <pageSetup orientation="portrait" horizontalDpi="300" verticalDpi="300" r:id="rId5"/>
      <headerFooter alignWithMargins="0"/>
    </customSheetView>
    <customSheetView guid="{6D0CE2A8-AAEC-4A62-AFF9-254EB89F6A6C}" showRuler="0">
      <pageMargins left="0" right="0" top="0" bottom="0" header="0" footer="0"/>
      <pageSetup orientation="portrait" horizontalDpi="300" verticalDpi="300" r:id="rId6"/>
      <headerFooter alignWithMargins="0"/>
    </customSheetView>
    <customSheetView guid="{BD9278FE-9876-441A-B2AA-1D0B4E109EE7}" showRuler="0">
      <pageMargins left="0" right="0" top="0" bottom="0" header="0" footer="0"/>
      <pageSetup orientation="portrait" horizontalDpi="300" verticalDpi="300" r:id="rId7"/>
      <headerFooter alignWithMargins="0"/>
    </customSheetView>
  </customSheetViews>
  <phoneticPr fontId="2" type="noConversion"/>
  <printOptions horizontalCentered="1"/>
  <pageMargins left="0.25" right="0.25" top="1" bottom="1" header="0.5" footer="0.5"/>
  <pageSetup orientation="portrait" r:id="rId8"/>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autoPageBreaks="0" fitToPage="1"/>
  </sheetPr>
  <dimension ref="A1:D38"/>
  <sheetViews>
    <sheetView workbookViewId="0"/>
  </sheetViews>
  <sheetFormatPr defaultRowHeight="12.5" x14ac:dyDescent="0.25"/>
  <cols>
    <col min="1" max="1" width="39.26953125" customWidth="1"/>
    <col min="2" max="4" width="14.7265625" customWidth="1"/>
    <col min="7" max="7" width="10.1796875" bestFit="1" customWidth="1"/>
  </cols>
  <sheetData>
    <row r="1" spans="1:4" ht="18" x14ac:dyDescent="0.4">
      <c r="A1" s="1" t="s">
        <v>122</v>
      </c>
      <c r="B1" s="307"/>
      <c r="C1" s="307"/>
      <c r="D1" s="307"/>
    </row>
    <row r="2" spans="1:4" ht="18" x14ac:dyDescent="0.4">
      <c r="A2" s="1"/>
      <c r="B2" s="307"/>
      <c r="C2" s="307"/>
      <c r="D2" s="307"/>
    </row>
    <row r="3" spans="1:4" ht="15.5" x14ac:dyDescent="0.35">
      <c r="A3" s="3" t="s">
        <v>9</v>
      </c>
      <c r="B3" s="307"/>
      <c r="C3" s="307"/>
      <c r="D3" s="307"/>
    </row>
    <row r="4" spans="1:4" ht="16" thickBot="1" x14ac:dyDescent="0.4">
      <c r="A4" s="3"/>
      <c r="B4" s="307"/>
      <c r="C4" s="307"/>
      <c r="D4" s="307"/>
    </row>
    <row r="5" spans="1:4" ht="15" thickTop="1" thickBot="1" x14ac:dyDescent="0.35">
      <c r="A5" s="8" t="s">
        <v>123</v>
      </c>
      <c r="B5" s="9" t="s">
        <v>12</v>
      </c>
      <c r="C5" s="9" t="s">
        <v>13</v>
      </c>
      <c r="D5" s="10" t="s">
        <v>14</v>
      </c>
    </row>
    <row r="6" spans="1:4" ht="13.5" customHeight="1" thickTop="1" x14ac:dyDescent="0.3">
      <c r="A6" s="7" t="s">
        <v>18</v>
      </c>
      <c r="B6" s="28">
        <v>1</v>
      </c>
      <c r="C6" s="28">
        <v>1</v>
      </c>
      <c r="D6" s="29">
        <v>1</v>
      </c>
    </row>
    <row r="7" spans="1:4" ht="13.5" customHeight="1" x14ac:dyDescent="0.3">
      <c r="A7" s="2" t="s">
        <v>21</v>
      </c>
      <c r="B7" s="22"/>
      <c r="C7" s="22"/>
      <c r="D7" s="23"/>
    </row>
    <row r="8" spans="1:4" ht="13.5" customHeight="1" x14ac:dyDescent="0.3">
      <c r="A8" s="4" t="s">
        <v>24</v>
      </c>
      <c r="B8" s="20"/>
      <c r="C8" s="20"/>
      <c r="D8" s="24"/>
    </row>
    <row r="9" spans="1:4" ht="13.5" customHeight="1" x14ac:dyDescent="0.3">
      <c r="A9" s="2" t="s">
        <v>28</v>
      </c>
      <c r="B9" s="22"/>
      <c r="C9" s="22"/>
      <c r="D9" s="23"/>
    </row>
    <row r="10" spans="1:4" ht="13.5" customHeight="1" x14ac:dyDescent="0.3">
      <c r="A10" s="6" t="s">
        <v>31</v>
      </c>
      <c r="B10" s="21"/>
      <c r="C10" s="21"/>
      <c r="D10" s="30"/>
    </row>
    <row r="11" spans="1:4" ht="13.5" customHeight="1" x14ac:dyDescent="0.3">
      <c r="A11" s="2" t="s">
        <v>88</v>
      </c>
      <c r="B11" s="22"/>
      <c r="C11" s="22"/>
      <c r="D11" s="23"/>
    </row>
    <row r="12" spans="1:4" ht="13.5" customHeight="1" x14ac:dyDescent="0.3">
      <c r="A12" s="6" t="s">
        <v>89</v>
      </c>
      <c r="B12" s="20"/>
      <c r="C12" s="20"/>
      <c r="D12" s="24"/>
    </row>
    <row r="13" spans="1:4" ht="13.5" customHeight="1" x14ac:dyDescent="0.3">
      <c r="A13" s="2" t="s">
        <v>91</v>
      </c>
      <c r="B13" s="22"/>
      <c r="C13" s="22"/>
      <c r="D13" s="23"/>
    </row>
    <row r="14" spans="1:4" ht="13.5" customHeight="1" x14ac:dyDescent="0.3">
      <c r="A14" s="6" t="s">
        <v>92</v>
      </c>
      <c r="B14" s="20"/>
      <c r="C14" s="20"/>
      <c r="D14" s="24"/>
    </row>
    <row r="15" spans="1:4" ht="13.5" customHeight="1" x14ac:dyDescent="0.3">
      <c r="A15" s="2" t="s">
        <v>101</v>
      </c>
      <c r="B15" s="22"/>
      <c r="C15" s="22"/>
      <c r="D15" s="23"/>
    </row>
    <row r="16" spans="1:4" ht="13.5" customHeight="1" thickBot="1" x14ac:dyDescent="0.35">
      <c r="A16" s="5" t="s">
        <v>49</v>
      </c>
      <c r="B16" s="25"/>
      <c r="C16" s="26"/>
      <c r="D16" s="26"/>
    </row>
    <row r="17" spans="1:4" ht="13" thickTop="1" x14ac:dyDescent="0.25">
      <c r="A17" s="307"/>
      <c r="B17" s="27"/>
      <c r="C17" s="27"/>
      <c r="D17" s="27"/>
    </row>
    <row r="18" spans="1:4" x14ac:dyDescent="0.25">
      <c r="A18" s="307"/>
      <c r="B18" s="27"/>
      <c r="C18" s="27"/>
      <c r="D18" s="27"/>
    </row>
    <row r="19" spans="1:4" ht="15.5" x14ac:dyDescent="0.35">
      <c r="A19" s="3" t="s">
        <v>74</v>
      </c>
      <c r="B19" s="15"/>
      <c r="C19" s="15"/>
      <c r="D19" s="15"/>
    </row>
    <row r="20" spans="1:4" ht="16" thickBot="1" x14ac:dyDescent="0.4">
      <c r="A20" s="3"/>
      <c r="B20" s="307"/>
      <c r="C20" s="307"/>
      <c r="D20" s="307"/>
    </row>
    <row r="21" spans="1:4" ht="15" thickTop="1" thickBot="1" x14ac:dyDescent="0.35">
      <c r="A21" s="8" t="s">
        <v>123</v>
      </c>
      <c r="B21" s="9" t="s">
        <v>12</v>
      </c>
      <c r="C21" s="9" t="s">
        <v>13</v>
      </c>
      <c r="D21" s="10" t="s">
        <v>14</v>
      </c>
    </row>
    <row r="22" spans="1:4" ht="13.5" customHeight="1" thickTop="1" x14ac:dyDescent="0.3">
      <c r="A22" s="7" t="s">
        <v>18</v>
      </c>
      <c r="B22" s="114"/>
      <c r="C22" s="114"/>
      <c r="D22" s="115">
        <v>100</v>
      </c>
    </row>
    <row r="23" spans="1:4" ht="13.5" customHeight="1" x14ac:dyDescent="0.3">
      <c r="A23" s="2" t="s">
        <v>21</v>
      </c>
      <c r="B23" s="12"/>
      <c r="C23" s="12"/>
      <c r="D23" s="13"/>
    </row>
    <row r="24" spans="1:4" ht="13.5" customHeight="1" x14ac:dyDescent="0.3">
      <c r="A24" s="4" t="s">
        <v>24</v>
      </c>
      <c r="B24" s="11"/>
      <c r="C24" s="11"/>
      <c r="D24" s="14"/>
    </row>
    <row r="25" spans="1:4" ht="13.5" customHeight="1" x14ac:dyDescent="0.3">
      <c r="A25" s="2" t="s">
        <v>28</v>
      </c>
      <c r="B25" s="12"/>
      <c r="C25" s="12"/>
      <c r="D25" s="13"/>
    </row>
    <row r="26" spans="1:4" ht="13.5" customHeight="1" x14ac:dyDescent="0.3">
      <c r="A26" s="6" t="s">
        <v>31</v>
      </c>
      <c r="B26" s="17"/>
      <c r="C26" s="17"/>
      <c r="D26" s="18"/>
    </row>
    <row r="27" spans="1:4" ht="13.5" customHeight="1" x14ac:dyDescent="0.3">
      <c r="A27" s="2" t="s">
        <v>88</v>
      </c>
      <c r="B27" s="13"/>
      <c r="C27" s="13"/>
      <c r="D27" s="13"/>
    </row>
    <row r="28" spans="1:4" ht="13.5" customHeight="1" x14ac:dyDescent="0.3">
      <c r="A28" s="6" t="s">
        <v>89</v>
      </c>
      <c r="B28" s="11"/>
      <c r="C28" s="11"/>
      <c r="D28" s="14"/>
    </row>
    <row r="29" spans="1:4" ht="13.5" customHeight="1" x14ac:dyDescent="0.3">
      <c r="A29" s="2" t="s">
        <v>91</v>
      </c>
      <c r="B29" s="13"/>
      <c r="C29" s="13"/>
      <c r="D29" s="13"/>
    </row>
    <row r="30" spans="1:4" ht="13.5" customHeight="1" x14ac:dyDescent="0.3">
      <c r="A30" s="6" t="s">
        <v>92</v>
      </c>
      <c r="B30" s="11"/>
      <c r="C30" s="11"/>
      <c r="D30" s="14"/>
    </row>
    <row r="31" spans="1:4" ht="13.5" customHeight="1" x14ac:dyDescent="0.3">
      <c r="A31" s="2" t="s">
        <v>101</v>
      </c>
      <c r="B31" s="12"/>
      <c r="C31" s="12"/>
      <c r="D31" s="13"/>
    </row>
    <row r="32" spans="1:4" ht="13.5" customHeight="1" thickBot="1" x14ac:dyDescent="0.35">
      <c r="A32" s="5" t="s">
        <v>49</v>
      </c>
      <c r="B32" s="16"/>
      <c r="C32" s="19"/>
      <c r="D32" s="19"/>
    </row>
    <row r="33" spans="4:4" ht="13" thickTop="1" x14ac:dyDescent="0.25">
      <c r="D33" s="15"/>
    </row>
    <row r="34" spans="4:4" x14ac:dyDescent="0.25">
      <c r="D34" s="15"/>
    </row>
    <row r="35" spans="4:4" x14ac:dyDescent="0.25">
      <c r="D35" s="15"/>
    </row>
    <row r="36" spans="4:4" x14ac:dyDescent="0.25">
      <c r="D36" s="15"/>
    </row>
    <row r="37" spans="4:4" x14ac:dyDescent="0.25">
      <c r="D37" s="15"/>
    </row>
    <row r="38" spans="4:4" x14ac:dyDescent="0.25">
      <c r="D38" s="15"/>
    </row>
  </sheetData>
  <customSheetViews>
    <customSheetView guid="{989A232A-8E15-4D68-9BC1-CC70891A66E5}" showPageBreaks="1" view="pageBreakPreview">
      <pageMargins left="0" right="0" top="0" bottom="0" header="0" footer="0"/>
      <pageSetup orientation="portrait" horizontalDpi="300" verticalDpi="300" r:id="rId1"/>
      <headerFooter alignWithMargins="0"/>
    </customSheetView>
    <customSheetView guid="{CBBB94B0-5A1F-4A67-B3A8-7A150B4FE511}" showPageBreaks="1" showRuler="0">
      <pageMargins left="0" right="0" top="0" bottom="0" header="0" footer="0"/>
      <pageSetup orientation="portrait" horizontalDpi="300" verticalDpi="300" r:id="rId2"/>
      <headerFooter alignWithMargins="0"/>
    </customSheetView>
    <customSheetView guid="{02A235B9-26F6-4585-BDEC-2E6B275806B6}" showRuler="0">
      <pageMargins left="0" right="0" top="0" bottom="0" header="0" footer="0"/>
      <pageSetup orientation="portrait" horizontalDpi="300" verticalDpi="300" r:id="rId3"/>
      <headerFooter alignWithMargins="0"/>
    </customSheetView>
    <customSheetView guid="{41474711-F210-4559-9929-08B566F4147A}" showRuler="0">
      <pageMargins left="0" right="0" top="0" bottom="0" header="0" footer="0"/>
      <pageSetup orientation="portrait" horizontalDpi="300" verticalDpi="300" r:id="rId4"/>
      <headerFooter alignWithMargins="0"/>
    </customSheetView>
    <customSheetView guid="{2C709BE2-4DEB-44C8-B0FD-F0E9220FB3EA}" showRuler="0">
      <pageMargins left="0" right="0" top="0" bottom="0" header="0" footer="0"/>
      <pageSetup orientation="portrait" horizontalDpi="300" verticalDpi="300" r:id="rId5"/>
      <headerFooter alignWithMargins="0"/>
    </customSheetView>
    <customSheetView guid="{6D0CE2A8-AAEC-4A62-AFF9-254EB89F6A6C}" showRuler="0">
      <pageMargins left="0" right="0" top="0" bottom="0" header="0" footer="0"/>
      <pageSetup orientation="portrait" horizontalDpi="300" verticalDpi="300" r:id="rId6"/>
      <headerFooter alignWithMargins="0"/>
    </customSheetView>
    <customSheetView guid="{BD9278FE-9876-441A-B2AA-1D0B4E109EE7}" showRuler="0">
      <selection activeCell="B16" sqref="B16"/>
      <pageMargins left="0" right="0" top="0" bottom="0" header="0" footer="0"/>
      <pageSetup orientation="portrait" horizontalDpi="300" verticalDpi="300" r:id="rId7"/>
      <headerFooter alignWithMargins="0"/>
    </customSheetView>
  </customSheetViews>
  <phoneticPr fontId="2" type="noConversion"/>
  <printOptions horizontalCentered="1"/>
  <pageMargins left="0.25" right="0.25" top="1" bottom="1" header="0.5" footer="0.5"/>
  <pageSetup orientation="portrait" r:id="rId8"/>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autoPageBreaks="0" fitToPage="1"/>
  </sheetPr>
  <dimension ref="A1:Q29"/>
  <sheetViews>
    <sheetView workbookViewId="0"/>
  </sheetViews>
  <sheetFormatPr defaultColWidth="9.1796875" defaultRowHeight="12.5" x14ac:dyDescent="0.25"/>
  <cols>
    <col min="1" max="1" width="34.54296875" style="32" customWidth="1"/>
    <col min="2" max="2" width="14.54296875" style="32" customWidth="1"/>
    <col min="3" max="3" width="17.1796875" style="32" customWidth="1"/>
    <col min="4" max="4" width="15.7265625" style="32" customWidth="1"/>
    <col min="5" max="6" width="14.26953125" style="32" customWidth="1"/>
    <col min="7" max="7" width="4.81640625" style="32" customWidth="1"/>
    <col min="8" max="16384" width="9.1796875" style="32"/>
  </cols>
  <sheetData>
    <row r="1" spans="1:17" ht="18" x14ac:dyDescent="0.4">
      <c r="A1" s="1" t="s">
        <v>122</v>
      </c>
      <c r="B1" s="31"/>
    </row>
    <row r="2" spans="1:17" ht="18" x14ac:dyDescent="0.4">
      <c r="A2" s="31" t="s">
        <v>124</v>
      </c>
      <c r="B2" s="31"/>
    </row>
    <row r="3" spans="1:17" ht="18" x14ac:dyDescent="0.4">
      <c r="A3" s="31"/>
      <c r="B3" s="31"/>
    </row>
    <row r="4" spans="1:17" ht="15.5" x14ac:dyDescent="0.35">
      <c r="A4" s="33" t="s">
        <v>125</v>
      </c>
      <c r="B4" s="33"/>
    </row>
    <row r="5" spans="1:17" ht="16" thickBot="1" x14ac:dyDescent="0.4">
      <c r="A5" s="33"/>
      <c r="B5" s="33"/>
    </row>
    <row r="6" spans="1:17" ht="14.5" thickTop="1" x14ac:dyDescent="0.3">
      <c r="A6" s="34"/>
      <c r="B6" s="35"/>
      <c r="C6" s="36"/>
      <c r="D6" s="37"/>
      <c r="E6" s="38" t="s">
        <v>79</v>
      </c>
      <c r="F6" s="39"/>
      <c r="M6" s="40" t="s">
        <v>126</v>
      </c>
      <c r="N6" s="41"/>
      <c r="O6" s="41"/>
      <c r="P6" s="41"/>
      <c r="Q6" s="41"/>
    </row>
    <row r="7" spans="1:17" ht="14.5" thickBot="1" x14ac:dyDescent="0.35">
      <c r="A7" s="42" t="s">
        <v>19</v>
      </c>
      <c r="B7" s="43"/>
      <c r="C7" s="44" t="s">
        <v>78</v>
      </c>
      <c r="D7" s="45" t="s">
        <v>80</v>
      </c>
      <c r="E7" s="46" t="s">
        <v>12</v>
      </c>
      <c r="F7" s="47" t="s">
        <v>13</v>
      </c>
      <c r="G7" s="48"/>
      <c r="M7" s="40" t="s">
        <v>127</v>
      </c>
      <c r="N7" s="40" t="s">
        <v>128</v>
      </c>
      <c r="O7" s="40" t="s">
        <v>129</v>
      </c>
      <c r="P7" s="40" t="s">
        <v>130</v>
      </c>
      <c r="Q7" s="40" t="s">
        <v>131</v>
      </c>
    </row>
    <row r="8" spans="1:17" ht="14.5" thickTop="1" x14ac:dyDescent="0.3">
      <c r="A8" s="49" t="s">
        <v>22</v>
      </c>
      <c r="B8" s="50"/>
      <c r="C8" s="51"/>
      <c r="D8" s="52"/>
      <c r="E8" s="53"/>
      <c r="F8" s="54"/>
      <c r="G8" s="48"/>
      <c r="M8" s="40"/>
      <c r="N8" s="40"/>
      <c r="O8" s="40"/>
      <c r="P8" s="40"/>
      <c r="Q8" s="40"/>
    </row>
    <row r="9" spans="1:17" ht="14" x14ac:dyDescent="0.3">
      <c r="A9" s="55" t="s">
        <v>82</v>
      </c>
      <c r="B9" s="56"/>
      <c r="C9" s="57" t="s">
        <v>132</v>
      </c>
      <c r="D9" s="58"/>
      <c r="E9" s="59" t="s">
        <v>132</v>
      </c>
      <c r="F9" s="60" t="s">
        <v>132</v>
      </c>
      <c r="M9" s="40" t="s">
        <v>133</v>
      </c>
      <c r="N9" s="40" t="s">
        <v>134</v>
      </c>
      <c r="O9" s="40" t="s">
        <v>135</v>
      </c>
      <c r="P9" s="40" t="s">
        <v>136</v>
      </c>
      <c r="Q9" s="40" t="s">
        <v>137</v>
      </c>
    </row>
    <row r="10" spans="1:17" ht="14" x14ac:dyDescent="0.3">
      <c r="A10" s="55" t="s">
        <v>29</v>
      </c>
      <c r="B10" s="56"/>
      <c r="C10" s="57" t="s">
        <v>132</v>
      </c>
      <c r="D10" s="58"/>
      <c r="E10" s="59" t="s">
        <v>132</v>
      </c>
      <c r="F10" s="60" t="s">
        <v>132</v>
      </c>
      <c r="M10" s="40" t="s">
        <v>138</v>
      </c>
      <c r="N10" s="40" t="s">
        <v>139</v>
      </c>
      <c r="O10" s="40" t="s">
        <v>140</v>
      </c>
      <c r="P10" s="40" t="s">
        <v>141</v>
      </c>
      <c r="Q10" s="40" t="s">
        <v>142</v>
      </c>
    </row>
    <row r="11" spans="1:17" ht="14" x14ac:dyDescent="0.3">
      <c r="A11" s="55" t="s">
        <v>32</v>
      </c>
      <c r="B11" s="56"/>
      <c r="C11" s="57" t="s">
        <v>132</v>
      </c>
      <c r="D11" s="58"/>
      <c r="E11" s="59" t="s">
        <v>132</v>
      </c>
      <c r="F11" s="60" t="s">
        <v>132</v>
      </c>
    </row>
    <row r="12" spans="1:17" ht="14" x14ac:dyDescent="0.3">
      <c r="A12" s="61" t="s">
        <v>34</v>
      </c>
      <c r="B12" s="56"/>
      <c r="C12" s="62"/>
      <c r="D12" s="58"/>
      <c r="E12" s="59"/>
      <c r="F12" s="63"/>
    </row>
    <row r="13" spans="1:17" ht="14" x14ac:dyDescent="0.3">
      <c r="A13" s="64" t="s">
        <v>37</v>
      </c>
      <c r="B13" s="56"/>
      <c r="C13" s="65" t="s">
        <v>143</v>
      </c>
      <c r="D13" s="58"/>
      <c r="E13" s="59"/>
      <c r="F13" s="63"/>
    </row>
    <row r="14" spans="1:17" ht="14" x14ac:dyDescent="0.3">
      <c r="A14" s="64" t="s">
        <v>41</v>
      </c>
      <c r="B14" s="56"/>
      <c r="C14" s="66"/>
      <c r="D14" s="58"/>
      <c r="E14" s="59"/>
      <c r="F14" s="63"/>
    </row>
    <row r="15" spans="1:17" ht="14" x14ac:dyDescent="0.3">
      <c r="A15" s="55" t="s">
        <v>44</v>
      </c>
      <c r="B15" s="56"/>
      <c r="C15" s="66"/>
      <c r="D15" s="58"/>
      <c r="E15" s="59"/>
      <c r="F15" s="63"/>
    </row>
    <row r="16" spans="1:17" ht="14" x14ac:dyDescent="0.3">
      <c r="A16" s="67" t="s">
        <v>47</v>
      </c>
      <c r="B16" s="56"/>
      <c r="C16" s="68"/>
      <c r="D16" s="58"/>
      <c r="E16" s="59"/>
      <c r="F16" s="63"/>
    </row>
    <row r="17" spans="1:6" ht="14" x14ac:dyDescent="0.3">
      <c r="A17" s="55" t="s">
        <v>50</v>
      </c>
      <c r="B17" s="56"/>
      <c r="C17" s="66"/>
      <c r="D17" s="58"/>
      <c r="E17" s="59"/>
      <c r="F17" s="63"/>
    </row>
    <row r="18" spans="1:6" ht="14" x14ac:dyDescent="0.3">
      <c r="A18" s="67" t="s">
        <v>52</v>
      </c>
      <c r="B18" s="56"/>
      <c r="C18" s="68"/>
      <c r="D18" s="58"/>
      <c r="E18" s="59"/>
      <c r="F18" s="63"/>
    </row>
    <row r="19" spans="1:6" ht="14" x14ac:dyDescent="0.3">
      <c r="A19" s="55" t="s">
        <v>55</v>
      </c>
      <c r="B19" s="56"/>
      <c r="C19" s="65" t="s">
        <v>143</v>
      </c>
      <c r="D19" s="58"/>
      <c r="E19" s="59" t="s">
        <v>132</v>
      </c>
      <c r="F19" s="60" t="s">
        <v>132</v>
      </c>
    </row>
    <row r="20" spans="1:6" ht="14" x14ac:dyDescent="0.3">
      <c r="A20" s="55" t="s">
        <v>57</v>
      </c>
      <c r="B20" s="56"/>
      <c r="C20" s="66"/>
      <c r="D20" s="58"/>
      <c r="E20" s="69"/>
      <c r="F20" s="63"/>
    </row>
    <row r="22" spans="1:6" ht="14" x14ac:dyDescent="0.3">
      <c r="A22" s="70"/>
      <c r="B22" s="70"/>
      <c r="C22" s="70"/>
      <c r="D22" s="70"/>
      <c r="E22" s="70"/>
      <c r="F22" s="70"/>
    </row>
    <row r="24" spans="1:6" ht="15.5" x14ac:dyDescent="0.35">
      <c r="A24" s="33" t="s">
        <v>144</v>
      </c>
      <c r="B24" s="33"/>
    </row>
    <row r="25" spans="1:6" ht="13" thickBot="1" x14ac:dyDescent="0.3"/>
    <row r="26" spans="1:6" ht="29" thickTop="1" thickBot="1" x14ac:dyDescent="0.3">
      <c r="A26" s="71" t="s">
        <v>93</v>
      </c>
      <c r="B26" s="72" t="s">
        <v>94</v>
      </c>
      <c r="C26" s="72" t="s">
        <v>95</v>
      </c>
      <c r="D26" s="73" t="s">
        <v>96</v>
      </c>
      <c r="E26" s="73" t="s">
        <v>97</v>
      </c>
      <c r="F26" s="74" t="s">
        <v>98</v>
      </c>
    </row>
    <row r="27" spans="1:6" ht="13.5" thickTop="1" x14ac:dyDescent="0.25">
      <c r="A27" s="75" t="s">
        <v>102</v>
      </c>
      <c r="B27" s="76" t="s">
        <v>103</v>
      </c>
      <c r="C27" s="76" t="s">
        <v>104</v>
      </c>
      <c r="D27" s="76"/>
      <c r="E27" s="76" t="s">
        <v>105</v>
      </c>
      <c r="F27" s="77"/>
    </row>
    <row r="28" spans="1:6" ht="25" x14ac:dyDescent="0.25">
      <c r="A28" s="78" t="s">
        <v>106</v>
      </c>
      <c r="B28" s="79" t="s">
        <v>107</v>
      </c>
      <c r="C28" s="79" t="s">
        <v>108</v>
      </c>
      <c r="D28" s="79" t="s">
        <v>109</v>
      </c>
      <c r="E28" s="79" t="s">
        <v>110</v>
      </c>
      <c r="F28" s="79" t="s">
        <v>111</v>
      </c>
    </row>
    <row r="29" spans="1:6" x14ac:dyDescent="0.25">
      <c r="A29" s="80" t="s">
        <v>145</v>
      </c>
      <c r="B29" s="81" t="s">
        <v>132</v>
      </c>
      <c r="C29" s="82"/>
      <c r="D29" s="83" t="s">
        <v>132</v>
      </c>
      <c r="E29" s="82"/>
      <c r="F29" s="83" t="s">
        <v>132</v>
      </c>
    </row>
  </sheetData>
  <dataValidations count="4">
    <dataValidation type="list" allowBlank="1" showInputMessage="1" showErrorMessage="1" sqref="D9:D12" xr:uid="{00000000-0002-0000-0400-000000000000}">
      <formula1>$M$9:$M$10</formula1>
    </dataValidation>
    <dataValidation type="list" allowBlank="1" showInputMessage="1" showErrorMessage="1" sqref="D13:D16" xr:uid="{00000000-0002-0000-0400-000001000000}">
      <formula1>$O$9:$O$10</formula1>
    </dataValidation>
    <dataValidation type="list" allowBlank="1" showInputMessage="1" showErrorMessage="1" sqref="D17:D18" xr:uid="{00000000-0002-0000-0400-000002000000}">
      <formula1>$P$9:$P$10</formula1>
    </dataValidation>
    <dataValidation type="list" allowBlank="1" showInputMessage="1" showErrorMessage="1" sqref="C22 D19:D20" xr:uid="{00000000-0002-0000-0400-000003000000}">
      <formula1>$Q$9:$Q$10</formula1>
    </dataValidation>
  </dataValidations>
  <printOptions horizontalCentered="1"/>
  <pageMargins left="0.25" right="0.25" top="1" bottom="1" header="0.5" footer="0.5"/>
  <pageSetup scale="9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H50"/>
  <sheetViews>
    <sheetView workbookViewId="0">
      <selection activeCell="D46" sqref="D46"/>
    </sheetView>
  </sheetViews>
  <sheetFormatPr defaultRowHeight="12.5" x14ac:dyDescent="0.25"/>
  <cols>
    <col min="1" max="1" width="80" customWidth="1"/>
    <col min="2" max="3" width="14" customWidth="1"/>
    <col min="4" max="4" width="9.7265625" bestFit="1" customWidth="1"/>
    <col min="7" max="7" width="9.7265625" bestFit="1" customWidth="1"/>
  </cols>
  <sheetData>
    <row r="1" spans="1:8" ht="14.5" x14ac:dyDescent="0.25">
      <c r="A1" s="318"/>
      <c r="B1" s="319">
        <v>2017</v>
      </c>
      <c r="C1" s="319"/>
      <c r="D1" s="307"/>
      <c r="E1" s="307">
        <v>2016</v>
      </c>
      <c r="F1" s="307"/>
      <c r="G1" s="307"/>
      <c r="H1" s="307"/>
    </row>
    <row r="2" spans="1:8" ht="14.5" x14ac:dyDescent="0.25">
      <c r="A2" s="288" t="s">
        <v>183</v>
      </c>
      <c r="B2" s="307"/>
      <c r="C2" s="307"/>
      <c r="D2" s="307"/>
      <c r="E2" s="307"/>
      <c r="F2" s="307"/>
      <c r="G2" s="307"/>
      <c r="H2" s="307"/>
    </row>
    <row r="3" spans="1:8" ht="14.5" x14ac:dyDescent="0.25">
      <c r="A3" s="289" t="s">
        <v>184</v>
      </c>
      <c r="B3" s="290"/>
      <c r="C3" s="290" t="s">
        <v>185</v>
      </c>
      <c r="D3" s="320">
        <v>9334.9</v>
      </c>
      <c r="E3" s="307"/>
      <c r="F3" s="307" t="s">
        <v>185</v>
      </c>
      <c r="G3" s="320">
        <v>4335.8</v>
      </c>
      <c r="H3" s="307"/>
    </row>
    <row r="4" spans="1:8" ht="14.5" x14ac:dyDescent="0.25">
      <c r="A4" s="289" t="s">
        <v>186</v>
      </c>
      <c r="B4" s="291"/>
      <c r="C4" s="291"/>
      <c r="D4" s="307">
        <v>451.6</v>
      </c>
      <c r="E4" s="307"/>
      <c r="F4" s="307"/>
      <c r="G4" s="307">
        <v>453.5</v>
      </c>
      <c r="H4" s="307"/>
    </row>
    <row r="5" spans="1:8" ht="14.5" x14ac:dyDescent="0.25">
      <c r="A5" s="289" t="s">
        <v>187</v>
      </c>
      <c r="B5" s="291"/>
      <c r="C5" s="291"/>
      <c r="D5" s="307">
        <v>35.9</v>
      </c>
      <c r="E5" s="307"/>
      <c r="F5" s="307"/>
      <c r="G5" s="307">
        <v>16.5</v>
      </c>
      <c r="H5" s="307"/>
    </row>
    <row r="6" spans="1:8" ht="14.5" x14ac:dyDescent="0.25">
      <c r="A6" s="289" t="s">
        <v>188</v>
      </c>
      <c r="B6" s="291"/>
      <c r="C6" s="291"/>
      <c r="D6" s="320">
        <v>3924.9</v>
      </c>
      <c r="E6" s="307"/>
      <c r="F6" s="307"/>
      <c r="G6" s="320">
        <v>3011.3</v>
      </c>
      <c r="H6" s="307"/>
    </row>
    <row r="7" spans="1:8" ht="14.5" x14ac:dyDescent="0.25">
      <c r="A7" s="289" t="s">
        <v>189</v>
      </c>
      <c r="B7" s="291"/>
      <c r="C7" s="291"/>
      <c r="D7" s="320">
        <v>25104.1</v>
      </c>
      <c r="E7" s="307"/>
      <c r="F7" s="307"/>
      <c r="G7" s="320">
        <v>23702.3</v>
      </c>
      <c r="H7" s="307"/>
    </row>
    <row r="8" spans="1:8" ht="14.5" x14ac:dyDescent="0.25">
      <c r="A8" s="289" t="s">
        <v>190</v>
      </c>
      <c r="B8" s="291"/>
      <c r="C8" s="291"/>
      <c r="D8" s="320">
        <v>4158.8</v>
      </c>
      <c r="E8" s="307"/>
      <c r="F8" s="307"/>
      <c r="G8" s="320">
        <v>5126.5</v>
      </c>
      <c r="H8" s="307"/>
    </row>
    <row r="9" spans="1:8" ht="14.5" x14ac:dyDescent="0.25">
      <c r="A9" s="289" t="s">
        <v>191</v>
      </c>
      <c r="B9" s="291"/>
      <c r="C9" s="291"/>
      <c r="D9" s="320">
        <v>1200</v>
      </c>
      <c r="E9" s="307"/>
      <c r="F9" s="307"/>
      <c r="G9" s="320">
        <v>1018.5</v>
      </c>
      <c r="H9" s="307"/>
    </row>
    <row r="10" spans="1:8" ht="14.5" x14ac:dyDescent="0.25">
      <c r="A10" s="289" t="s">
        <v>192</v>
      </c>
      <c r="B10" s="291"/>
      <c r="C10" s="291"/>
      <c r="D10" s="320">
        <v>6593.7</v>
      </c>
      <c r="E10" s="307"/>
      <c r="F10" s="307"/>
      <c r="G10" s="320">
        <v>5901.5</v>
      </c>
      <c r="H10" s="307"/>
    </row>
    <row r="11" spans="1:8" ht="14.5" x14ac:dyDescent="0.25">
      <c r="A11" s="289" t="s">
        <v>193</v>
      </c>
      <c r="B11" s="291"/>
      <c r="C11" s="291"/>
      <c r="D11" s="320">
        <v>3904.1</v>
      </c>
      <c r="E11" s="307"/>
      <c r="F11" s="307"/>
      <c r="G11" s="320">
        <v>3340.5</v>
      </c>
      <c r="H11" s="307"/>
    </row>
    <row r="12" spans="1:8" ht="14.5" x14ac:dyDescent="0.25">
      <c r="A12" s="289" t="s">
        <v>194</v>
      </c>
      <c r="B12" s="291"/>
      <c r="C12" s="291"/>
      <c r="D12" s="320">
        <v>5067.7</v>
      </c>
      <c r="E12" s="307"/>
      <c r="F12" s="307"/>
      <c r="G12" s="320">
        <v>5170.6000000000004</v>
      </c>
      <c r="H12" s="307"/>
    </row>
    <row r="13" spans="1:8" ht="14.5" x14ac:dyDescent="0.25">
      <c r="A13" s="288" t="s">
        <v>195</v>
      </c>
      <c r="B13" s="307"/>
      <c r="C13" s="307"/>
      <c r="D13" s="307">
        <v>182.5</v>
      </c>
      <c r="E13" s="307"/>
      <c r="F13" s="307"/>
      <c r="G13" s="307">
        <v>232.6</v>
      </c>
      <c r="H13" s="307"/>
    </row>
    <row r="14" spans="1:8" ht="14.5" x14ac:dyDescent="0.25">
      <c r="A14" s="289" t="s">
        <v>196</v>
      </c>
      <c r="B14" s="291"/>
      <c r="C14" s="291"/>
      <c r="D14" s="320">
        <v>1033.3</v>
      </c>
      <c r="E14" s="307"/>
      <c r="F14" s="307"/>
      <c r="G14" s="307">
        <v>815.7</v>
      </c>
      <c r="H14" s="307"/>
    </row>
    <row r="15" spans="1:8" ht="14.5" x14ac:dyDescent="0.25">
      <c r="A15" s="289" t="s">
        <v>197</v>
      </c>
      <c r="B15" s="291"/>
      <c r="C15" s="291"/>
      <c r="D15" s="307">
        <v>218</v>
      </c>
      <c r="E15" s="307"/>
      <c r="F15" s="307"/>
      <c r="G15" s="307">
        <v>104.1</v>
      </c>
      <c r="H15" s="307"/>
    </row>
    <row r="16" spans="1:8" ht="14.5" x14ac:dyDescent="0.25">
      <c r="A16" s="289" t="s">
        <v>198</v>
      </c>
      <c r="B16" s="291"/>
      <c r="C16" s="291"/>
      <c r="D16" s="307">
        <v>538.20000000000005</v>
      </c>
      <c r="E16" s="307"/>
      <c r="F16" s="307"/>
      <c r="G16" s="307">
        <v>93.6</v>
      </c>
      <c r="H16" s="307"/>
    </row>
    <row r="17" spans="1:8" ht="14.5" x14ac:dyDescent="0.25">
      <c r="A17" s="289" t="s">
        <v>199</v>
      </c>
      <c r="B17" s="291"/>
      <c r="C17" s="291"/>
      <c r="D17" s="320">
        <v>2415</v>
      </c>
      <c r="E17" s="307"/>
      <c r="F17" s="307"/>
      <c r="G17" s="320">
        <v>2964.4</v>
      </c>
      <c r="H17" s="307"/>
    </row>
    <row r="18" spans="1:8" ht="14.5" x14ac:dyDescent="0.25">
      <c r="A18" s="289" t="s">
        <v>27</v>
      </c>
      <c r="B18" s="291"/>
      <c r="C18" s="291"/>
      <c r="D18" s="320">
        <v>1623.6</v>
      </c>
      <c r="E18" s="307"/>
      <c r="F18" s="307"/>
      <c r="G18" s="320">
        <v>1631.1</v>
      </c>
      <c r="H18" s="307"/>
    </row>
    <row r="19" spans="1:8" ht="14.5" x14ac:dyDescent="0.25">
      <c r="A19" s="289" t="s">
        <v>200</v>
      </c>
      <c r="B19" s="291" t="s">
        <v>200</v>
      </c>
      <c r="C19" s="291" t="s">
        <v>200</v>
      </c>
      <c r="D19" s="307" t="s">
        <v>200</v>
      </c>
      <c r="E19" s="307" t="s">
        <v>200</v>
      </c>
      <c r="F19" s="307" t="s">
        <v>200</v>
      </c>
      <c r="G19" s="307" t="s">
        <v>200</v>
      </c>
      <c r="H19" s="307" t="s">
        <v>200</v>
      </c>
    </row>
    <row r="20" spans="1:8" ht="14.5" x14ac:dyDescent="0.25">
      <c r="A20" s="289" t="s">
        <v>201</v>
      </c>
      <c r="B20" s="291"/>
      <c r="C20" s="291" t="s">
        <v>185</v>
      </c>
      <c r="D20" s="320">
        <v>65786.3</v>
      </c>
      <c r="E20" s="307"/>
      <c r="F20" s="307" t="s">
        <v>185</v>
      </c>
      <c r="G20" s="320">
        <v>57918.5</v>
      </c>
      <c r="H20" s="307"/>
    </row>
    <row r="21" spans="1:8" ht="14.5" x14ac:dyDescent="0.25">
      <c r="A21" s="289" t="s">
        <v>200</v>
      </c>
      <c r="B21" s="291" t="s">
        <v>200</v>
      </c>
      <c r="C21" s="291" t="s">
        <v>200</v>
      </c>
      <c r="D21" s="307" t="s">
        <v>200</v>
      </c>
      <c r="E21" s="307" t="s">
        <v>200</v>
      </c>
      <c r="F21" s="307" t="s">
        <v>200</v>
      </c>
      <c r="G21" s="307" t="s">
        <v>200</v>
      </c>
      <c r="H21" s="307" t="s">
        <v>200</v>
      </c>
    </row>
    <row r="22" spans="1:8" ht="14.5" x14ac:dyDescent="0.25">
      <c r="A22" s="289" t="s">
        <v>200</v>
      </c>
      <c r="B22" s="291" t="s">
        <v>200</v>
      </c>
      <c r="C22" s="291" t="s">
        <v>200</v>
      </c>
      <c r="D22" s="307" t="s">
        <v>200</v>
      </c>
      <c r="E22" s="307" t="s">
        <v>200</v>
      </c>
      <c r="F22" s="307" t="s">
        <v>200</v>
      </c>
      <c r="G22" s="307" t="s">
        <v>200</v>
      </c>
      <c r="H22" s="307" t="s">
        <v>200</v>
      </c>
    </row>
    <row r="23" spans="1:8" ht="14.5" x14ac:dyDescent="0.25">
      <c r="A23" s="289" t="s">
        <v>200</v>
      </c>
      <c r="B23" s="291" t="s">
        <v>200</v>
      </c>
      <c r="C23" s="291" t="s">
        <v>200</v>
      </c>
      <c r="D23" s="307" t="s">
        <v>200</v>
      </c>
      <c r="E23" s="307" t="s">
        <v>200</v>
      </c>
      <c r="F23" s="307" t="s">
        <v>200</v>
      </c>
      <c r="G23" s="307" t="s">
        <v>200</v>
      </c>
      <c r="H23" s="307" t="s">
        <v>200</v>
      </c>
    </row>
    <row r="24" spans="1:8" ht="14.5" x14ac:dyDescent="0.25">
      <c r="A24" s="289" t="s">
        <v>202</v>
      </c>
      <c r="B24" s="291"/>
      <c r="C24" s="291"/>
      <c r="D24" s="307"/>
      <c r="E24" s="307"/>
      <c r="F24" s="307"/>
      <c r="G24" s="307"/>
      <c r="H24" s="307"/>
    </row>
    <row r="25" spans="1:8" ht="14.5" x14ac:dyDescent="0.25">
      <c r="A25" s="289" t="s">
        <v>203</v>
      </c>
      <c r="B25" s="289"/>
      <c r="C25" s="289"/>
      <c r="D25" s="307"/>
      <c r="E25" s="307"/>
      <c r="F25" s="307"/>
      <c r="G25" s="307"/>
      <c r="H25" s="307"/>
    </row>
    <row r="26" spans="1:8" ht="14.5" x14ac:dyDescent="0.25">
      <c r="A26" s="288" t="s">
        <v>204</v>
      </c>
      <c r="B26" s="307"/>
      <c r="C26" s="307" t="s">
        <v>185</v>
      </c>
      <c r="D26" s="320">
        <v>10035.299999999999</v>
      </c>
      <c r="E26" s="307"/>
      <c r="F26" s="307" t="s">
        <v>185</v>
      </c>
      <c r="G26" s="320">
        <v>6910.7</v>
      </c>
      <c r="H26" s="307"/>
    </row>
    <row r="27" spans="1:8" ht="14.5" x14ac:dyDescent="0.25">
      <c r="A27" s="289" t="s">
        <v>205</v>
      </c>
      <c r="B27" s="291"/>
      <c r="C27" s="291"/>
      <c r="D27" s="320">
        <v>4118.7</v>
      </c>
      <c r="E27" s="307"/>
      <c r="F27" s="307"/>
      <c r="G27" s="320">
        <v>4997.8</v>
      </c>
      <c r="H27" s="307"/>
    </row>
    <row r="28" spans="1:8" ht="14.5" x14ac:dyDescent="0.25">
      <c r="A28" s="289" t="s">
        <v>206</v>
      </c>
      <c r="B28" s="291"/>
      <c r="C28" s="291"/>
      <c r="D28" s="307">
        <v>121.9</v>
      </c>
      <c r="E28" s="307"/>
      <c r="F28" s="307"/>
      <c r="G28" s="307">
        <v>81.599999999999994</v>
      </c>
      <c r="H28" s="307"/>
    </row>
    <row r="29" spans="1:8" ht="14.5" x14ac:dyDescent="0.25">
      <c r="A29" s="289" t="s">
        <v>207</v>
      </c>
      <c r="B29" s="291"/>
      <c r="C29" s="291"/>
      <c r="D29" s="320">
        <v>8417</v>
      </c>
      <c r="E29" s="307"/>
      <c r="F29" s="307"/>
      <c r="G29" s="320">
        <v>7240.1</v>
      </c>
      <c r="H29" s="307"/>
    </row>
    <row r="30" spans="1:8" ht="14.5" x14ac:dyDescent="0.25">
      <c r="A30" s="289" t="s">
        <v>199</v>
      </c>
      <c r="B30" s="291"/>
      <c r="C30" s="291"/>
      <c r="D30" s="307">
        <v>209.7</v>
      </c>
      <c r="E30" s="307"/>
      <c r="F30" s="307"/>
      <c r="G30" s="307">
        <v>166</v>
      </c>
      <c r="H30" s="307"/>
    </row>
    <row r="31" spans="1:8" ht="14.5" x14ac:dyDescent="0.25">
      <c r="A31" s="289" t="s">
        <v>208</v>
      </c>
      <c r="B31" s="291"/>
      <c r="C31" s="291"/>
      <c r="D31" s="320">
        <v>25891.3</v>
      </c>
      <c r="E31" s="307"/>
      <c r="F31" s="307"/>
      <c r="G31" s="320">
        <v>23703</v>
      </c>
      <c r="H31" s="307"/>
    </row>
    <row r="32" spans="1:8" ht="14.5" x14ac:dyDescent="0.25">
      <c r="A32" s="289" t="s">
        <v>209</v>
      </c>
      <c r="B32" s="291"/>
      <c r="C32" s="291"/>
      <c r="D32" s="320">
        <v>7417.9</v>
      </c>
      <c r="E32" s="307"/>
      <c r="F32" s="307"/>
      <c r="G32" s="320">
        <v>8274.5</v>
      </c>
      <c r="H32" s="307"/>
    </row>
    <row r="33" spans="1:8" ht="14.5" x14ac:dyDescent="0.25">
      <c r="A33" s="289" t="s">
        <v>200</v>
      </c>
      <c r="B33" s="290" t="s">
        <v>200</v>
      </c>
      <c r="C33" s="290" t="s">
        <v>200</v>
      </c>
      <c r="D33" s="307" t="s">
        <v>200</v>
      </c>
      <c r="E33" s="307" t="s">
        <v>200</v>
      </c>
      <c r="F33" s="307" t="s">
        <v>200</v>
      </c>
      <c r="G33" s="307" t="s">
        <v>200</v>
      </c>
      <c r="H33" s="307" t="s">
        <v>200</v>
      </c>
    </row>
    <row r="34" spans="1:8" x14ac:dyDescent="0.25">
      <c r="A34" s="307" t="s">
        <v>42</v>
      </c>
      <c r="B34" s="307"/>
      <c r="C34" s="307"/>
      <c r="D34" s="320">
        <v>56211.8</v>
      </c>
      <c r="E34" s="307"/>
      <c r="F34" s="307"/>
      <c r="G34" s="320">
        <v>51373.7</v>
      </c>
      <c r="H34" s="307"/>
    </row>
    <row r="35" spans="1:8" x14ac:dyDescent="0.25">
      <c r="A35" s="307" t="s">
        <v>200</v>
      </c>
      <c r="B35" s="307" t="s">
        <v>200</v>
      </c>
      <c r="C35" s="307" t="s">
        <v>200</v>
      </c>
      <c r="D35" s="307" t="s">
        <v>200</v>
      </c>
      <c r="E35" s="307" t="s">
        <v>200</v>
      </c>
      <c r="F35" s="307" t="s">
        <v>200</v>
      </c>
      <c r="G35" s="307" t="s">
        <v>200</v>
      </c>
      <c r="H35" s="307" t="s">
        <v>200</v>
      </c>
    </row>
    <row r="36" spans="1:8" x14ac:dyDescent="0.25">
      <c r="A36" s="307" t="s">
        <v>210</v>
      </c>
      <c r="B36" s="307"/>
      <c r="C36" s="307"/>
      <c r="D36" s="307"/>
      <c r="E36" s="307"/>
      <c r="F36" s="307"/>
      <c r="G36" s="307"/>
      <c r="H36" s="307"/>
    </row>
    <row r="37" spans="1:8" x14ac:dyDescent="0.25">
      <c r="A37" s="307" t="s">
        <v>211</v>
      </c>
      <c r="B37" s="307"/>
      <c r="C37" s="307"/>
      <c r="D37" s="307">
        <v>14</v>
      </c>
      <c r="E37" s="307"/>
      <c r="F37" s="307"/>
      <c r="G37" s="307">
        <v>14</v>
      </c>
      <c r="H37" s="307"/>
    </row>
    <row r="38" spans="1:8" x14ac:dyDescent="0.25">
      <c r="A38" s="307" t="s">
        <v>212</v>
      </c>
      <c r="B38" s="307"/>
      <c r="C38" s="307"/>
      <c r="D38" s="307"/>
      <c r="E38" s="307"/>
      <c r="F38" s="307"/>
      <c r="G38" s="307"/>
      <c r="H38" s="307"/>
    </row>
    <row r="39" spans="1:8" x14ac:dyDescent="0.25">
      <c r="A39" s="307" t="s">
        <v>213</v>
      </c>
      <c r="B39" s="307"/>
      <c r="C39" s="307"/>
      <c r="D39" s="320">
        <v>4280.5</v>
      </c>
      <c r="E39" s="307"/>
      <c r="F39" s="307"/>
      <c r="G39" s="320">
        <v>3911.8</v>
      </c>
      <c r="H39" s="307"/>
    </row>
    <row r="40" spans="1:8" x14ac:dyDescent="0.25">
      <c r="A40" s="307" t="s">
        <v>214</v>
      </c>
      <c r="B40" s="307"/>
      <c r="C40" s="307"/>
      <c r="D40" s="307"/>
      <c r="E40" s="307"/>
      <c r="F40" s="307"/>
      <c r="G40" s="307"/>
      <c r="H40" s="307"/>
    </row>
    <row r="41" spans="1:8" x14ac:dyDescent="0.25">
      <c r="A41" s="307" t="s">
        <v>215</v>
      </c>
      <c r="B41" s="307"/>
      <c r="C41" s="307"/>
      <c r="D41" s="320">
        <v>-15460.8</v>
      </c>
      <c r="E41" s="307" t="s">
        <v>216</v>
      </c>
      <c r="F41" s="307"/>
      <c r="G41" s="320">
        <v>-15677.1</v>
      </c>
      <c r="H41" s="307" t="s">
        <v>216</v>
      </c>
    </row>
    <row r="42" spans="1:8" x14ac:dyDescent="0.25">
      <c r="A42" s="307" t="s">
        <v>48</v>
      </c>
      <c r="B42" s="307"/>
      <c r="C42" s="307"/>
      <c r="D42" s="320">
        <v>25301.3</v>
      </c>
      <c r="E42" s="307"/>
      <c r="F42" s="307"/>
      <c r="G42" s="320">
        <v>23911.3</v>
      </c>
      <c r="H42" s="307"/>
    </row>
    <row r="43" spans="1:8" x14ac:dyDescent="0.25">
      <c r="A43" s="307" t="s">
        <v>218</v>
      </c>
      <c r="B43" s="307"/>
      <c r="C43" s="307"/>
      <c r="D43" s="320">
        <v>-4563.7</v>
      </c>
      <c r="E43" s="307" t="s">
        <v>216</v>
      </c>
      <c r="F43" s="307"/>
      <c r="G43" s="320">
        <v>-5626</v>
      </c>
      <c r="H43" s="307" t="s">
        <v>216</v>
      </c>
    </row>
    <row r="44" spans="1:8" x14ac:dyDescent="0.25">
      <c r="A44" s="307" t="s">
        <v>200</v>
      </c>
      <c r="B44" s="307" t="s">
        <v>200</v>
      </c>
      <c r="C44" s="307" t="s">
        <v>200</v>
      </c>
      <c r="D44" s="307" t="s">
        <v>200</v>
      </c>
      <c r="E44" s="307" t="s">
        <v>200</v>
      </c>
      <c r="F44" s="307" t="s">
        <v>200</v>
      </c>
      <c r="G44" s="307" t="s">
        <v>200</v>
      </c>
      <c r="H44" s="307" t="s">
        <v>200</v>
      </c>
    </row>
    <row r="45" spans="1:8" x14ac:dyDescent="0.25">
      <c r="A45" s="307" t="s">
        <v>220</v>
      </c>
      <c r="B45" s="307"/>
      <c r="C45" s="307"/>
      <c r="D45" s="320">
        <v>9557.2999999999993</v>
      </c>
      <c r="E45" s="307"/>
      <c r="F45" s="307"/>
      <c r="G45" s="320">
        <v>6520</v>
      </c>
      <c r="H45" s="307"/>
    </row>
    <row r="46" spans="1:8" x14ac:dyDescent="0.25">
      <c r="A46" s="307" t="s">
        <v>221</v>
      </c>
      <c r="B46" s="307"/>
      <c r="C46" s="307"/>
      <c r="D46" s="307">
        <v>3.2</v>
      </c>
      <c r="E46" s="307"/>
      <c r="F46" s="307"/>
      <c r="G46" s="307">
        <v>10.8</v>
      </c>
      <c r="H46" s="307"/>
    </row>
    <row r="47" spans="1:8" x14ac:dyDescent="0.25">
      <c r="A47" s="307" t="s">
        <v>200</v>
      </c>
      <c r="B47" s="307" t="s">
        <v>200</v>
      </c>
      <c r="C47" s="307" t="s">
        <v>200</v>
      </c>
      <c r="D47" s="307" t="s">
        <v>200</v>
      </c>
      <c r="E47" s="307" t="s">
        <v>200</v>
      </c>
      <c r="F47" s="307" t="s">
        <v>200</v>
      </c>
      <c r="G47" s="307" t="s">
        <v>200</v>
      </c>
      <c r="H47" s="307" t="s">
        <v>200</v>
      </c>
    </row>
    <row r="48" spans="1:8" x14ac:dyDescent="0.25">
      <c r="A48" s="307" t="s">
        <v>222</v>
      </c>
      <c r="B48" s="307"/>
      <c r="C48" s="307"/>
      <c r="D48" s="320">
        <v>9560.5</v>
      </c>
      <c r="E48" s="307"/>
      <c r="F48" s="307"/>
      <c r="G48" s="320">
        <v>6530.8</v>
      </c>
      <c r="H48" s="307"/>
    </row>
    <row r="49" spans="1:8" x14ac:dyDescent="0.25">
      <c r="A49" s="307" t="s">
        <v>200</v>
      </c>
      <c r="B49" s="307" t="s">
        <v>200</v>
      </c>
      <c r="C49" s="307" t="s">
        <v>200</v>
      </c>
      <c r="D49" s="307" t="s">
        <v>200</v>
      </c>
      <c r="E49" s="307" t="s">
        <v>200</v>
      </c>
      <c r="F49" s="307" t="s">
        <v>200</v>
      </c>
      <c r="G49" s="307" t="s">
        <v>200</v>
      </c>
      <c r="H49" s="307" t="s">
        <v>200</v>
      </c>
    </row>
    <row r="50" spans="1:8" x14ac:dyDescent="0.25">
      <c r="A50" s="307" t="s">
        <v>223</v>
      </c>
      <c r="B50" s="307"/>
      <c r="C50" s="307" t="s">
        <v>185</v>
      </c>
      <c r="D50" s="320">
        <v>65786.3</v>
      </c>
      <c r="E50" s="307"/>
      <c r="F50" s="307" t="s">
        <v>185</v>
      </c>
      <c r="G50" s="320">
        <v>57918.5</v>
      </c>
      <c r="H50" s="307"/>
    </row>
  </sheetData>
  <customSheetViews>
    <customSheetView guid="{989A232A-8E15-4D68-9BC1-CC70891A66E5}">
      <pageMargins left="0" right="0" top="0" bottom="0" header="0" footer="0"/>
    </customSheetView>
    <customSheetView guid="{02A235B9-26F6-4585-BDEC-2E6B275806B6}" showRuler="0">
      <pageMargins left="0" right="0" top="0" bottom="0" header="0" footer="0"/>
      <headerFooter alignWithMargins="0"/>
    </customSheetView>
    <customSheetView guid="{41474711-F210-4559-9929-08B566F4147A}" showRuler="0">
      <pageMargins left="0" right="0" top="0" bottom="0" header="0" footer="0"/>
      <headerFooter alignWithMargins="0"/>
    </customSheetView>
    <customSheetView guid="{2C709BE2-4DEB-44C8-B0FD-F0E9220FB3EA}" showRuler="0">
      <pageMargins left="0" right="0" top="0" bottom="0" header="0" footer="0"/>
      <headerFooter alignWithMargins="0"/>
    </customSheetView>
    <customSheetView guid="{6D0CE2A8-AAEC-4A62-AFF9-254EB89F6A6C}" showRuler="0">
      <pageMargins left="0" right="0" top="0" bottom="0" header="0" footer="0"/>
      <headerFooter alignWithMargins="0"/>
    </customSheetView>
    <customSheetView guid="{BD9278FE-9876-441A-B2AA-1D0B4E109EE7}" showRuler="0">
      <pageMargins left="0" right="0" top="0" bottom="0" header="0" footer="0"/>
      <headerFooter alignWithMargins="0"/>
    </customSheetView>
  </customSheetViews>
  <phoneticPr fontId="12" type="noConversion"/>
  <pageMargins left="0.7" right="0.7" top="0.75" bottom="0.75" header="0.3" footer="0.3"/>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50"/>
  <sheetViews>
    <sheetView topLeftCell="B1" workbookViewId="0">
      <selection activeCell="G42" sqref="G42"/>
    </sheetView>
  </sheetViews>
  <sheetFormatPr defaultColWidth="11.453125" defaultRowHeight="12.5" x14ac:dyDescent="0.25"/>
  <cols>
    <col min="1" max="1" width="80" customWidth="1"/>
    <col min="2" max="3" width="14" customWidth="1"/>
  </cols>
  <sheetData>
    <row r="1" spans="1:7" ht="14.5" x14ac:dyDescent="0.25">
      <c r="A1" s="293"/>
      <c r="B1" s="294"/>
      <c r="C1" s="294"/>
      <c r="D1" s="293"/>
      <c r="G1" s="307">
        <v>2015</v>
      </c>
    </row>
    <row r="2" spans="1:7" ht="14.5" x14ac:dyDescent="0.25">
      <c r="A2" s="295" t="s">
        <v>183</v>
      </c>
      <c r="B2" s="307"/>
      <c r="C2" s="307"/>
    </row>
    <row r="3" spans="1:7" x14ac:dyDescent="0.25">
      <c r="A3" s="296" t="s">
        <v>184</v>
      </c>
      <c r="B3" s="297"/>
      <c r="C3" s="297" t="s">
        <v>185</v>
      </c>
      <c r="D3" s="320">
        <v>4335.8</v>
      </c>
      <c r="F3" t="s">
        <v>185</v>
      </c>
      <c r="G3" s="320">
        <v>4162.2</v>
      </c>
    </row>
    <row r="4" spans="1:7" x14ac:dyDescent="0.25">
      <c r="A4" s="296" t="s">
        <v>186</v>
      </c>
      <c r="B4" s="307"/>
      <c r="C4" s="298"/>
      <c r="D4">
        <v>453.5</v>
      </c>
      <c r="G4">
        <v>437.4</v>
      </c>
    </row>
    <row r="5" spans="1:7" x14ac:dyDescent="0.25">
      <c r="A5" s="296" t="s">
        <v>187</v>
      </c>
      <c r="B5" s="307"/>
      <c r="C5" s="298"/>
      <c r="D5">
        <v>16.5</v>
      </c>
      <c r="G5">
        <v>33.299999999999997</v>
      </c>
    </row>
    <row r="6" spans="1:7" x14ac:dyDescent="0.25">
      <c r="A6" s="296" t="s">
        <v>188</v>
      </c>
      <c r="B6" s="298"/>
      <c r="C6" s="298"/>
      <c r="D6" s="320">
        <v>3011.3</v>
      </c>
      <c r="G6" s="320">
        <v>3051.1</v>
      </c>
    </row>
    <row r="7" spans="1:7" x14ac:dyDescent="0.25">
      <c r="A7" s="296" t="s">
        <v>189</v>
      </c>
      <c r="B7" s="298"/>
      <c r="C7" s="298"/>
      <c r="D7" s="320">
        <v>23702.3</v>
      </c>
      <c r="G7" s="320">
        <v>24809</v>
      </c>
    </row>
    <row r="8" spans="1:7" x14ac:dyDescent="0.25">
      <c r="A8" s="296" t="s">
        <v>190</v>
      </c>
      <c r="B8" s="298"/>
      <c r="C8" s="307"/>
      <c r="D8" s="320">
        <v>5126.5</v>
      </c>
      <c r="G8" s="320">
        <v>4834.6000000000004</v>
      </c>
    </row>
    <row r="9" spans="1:7" x14ac:dyDescent="0.25">
      <c r="A9" s="296" t="s">
        <v>191</v>
      </c>
      <c r="B9" s="298"/>
      <c r="C9" s="298"/>
      <c r="D9" s="320">
        <v>1018.5</v>
      </c>
      <c r="G9">
        <v>991.2</v>
      </c>
    </row>
    <row r="10" spans="1:7" x14ac:dyDescent="0.25">
      <c r="A10" s="296" t="s">
        <v>192</v>
      </c>
      <c r="B10" s="298"/>
      <c r="C10" s="298"/>
      <c r="D10" s="320">
        <v>5901.5</v>
      </c>
      <c r="G10" s="320">
        <v>4970.3999999999996</v>
      </c>
    </row>
    <row r="11" spans="1:7" x14ac:dyDescent="0.25">
      <c r="A11" s="296" t="s">
        <v>193</v>
      </c>
      <c r="B11" s="298"/>
      <c r="C11" s="298"/>
      <c r="D11" s="320">
        <v>3340.5</v>
      </c>
      <c r="G11" s="320">
        <v>3817</v>
      </c>
    </row>
    <row r="12" spans="1:7" x14ac:dyDescent="0.25">
      <c r="A12" s="296" t="s">
        <v>194</v>
      </c>
      <c r="B12" s="298"/>
      <c r="C12" s="298"/>
      <c r="D12" s="320">
        <v>5170.6000000000004</v>
      </c>
      <c r="G12" s="320">
        <v>5181.5</v>
      </c>
    </row>
    <row r="13" spans="1:7" x14ac:dyDescent="0.25">
      <c r="A13" s="296" t="s">
        <v>195</v>
      </c>
      <c r="B13" s="298"/>
      <c r="C13" s="298"/>
      <c r="D13">
        <v>232.6</v>
      </c>
      <c r="G13">
        <v>303.5</v>
      </c>
    </row>
    <row r="14" spans="1:7" x14ac:dyDescent="0.25">
      <c r="A14" s="296" t="s">
        <v>196</v>
      </c>
      <c r="B14" s="298"/>
      <c r="C14" s="298"/>
      <c r="D14">
        <v>815.7</v>
      </c>
      <c r="G14">
        <v>726</v>
      </c>
    </row>
    <row r="15" spans="1:7" ht="14.5" x14ac:dyDescent="0.25">
      <c r="A15" s="295" t="s">
        <v>197</v>
      </c>
      <c r="B15" s="307"/>
      <c r="C15" s="307"/>
      <c r="D15">
        <v>104.1</v>
      </c>
      <c r="G15">
        <v>63.6</v>
      </c>
    </row>
    <row r="16" spans="1:7" x14ac:dyDescent="0.25">
      <c r="A16" s="296" t="s">
        <v>198</v>
      </c>
      <c r="B16" s="298"/>
      <c r="C16" s="298"/>
      <c r="D16">
        <v>93.6</v>
      </c>
      <c r="G16">
        <v>215.6</v>
      </c>
    </row>
    <row r="17" spans="1:8" x14ac:dyDescent="0.25">
      <c r="A17" s="296" t="s">
        <v>199</v>
      </c>
      <c r="B17" s="298"/>
      <c r="C17" s="298"/>
      <c r="D17" s="320">
        <v>2964.4</v>
      </c>
      <c r="G17" s="320">
        <v>2767.3</v>
      </c>
    </row>
    <row r="18" spans="1:8" x14ac:dyDescent="0.25">
      <c r="A18" s="296" t="s">
        <v>27</v>
      </c>
      <c r="B18" s="298"/>
      <c r="C18" s="298"/>
      <c r="D18" s="320">
        <v>1694</v>
      </c>
      <c r="G18" s="320">
        <v>1583.9</v>
      </c>
    </row>
    <row r="19" spans="1:8" x14ac:dyDescent="0.25">
      <c r="A19" s="296" t="s">
        <v>200</v>
      </c>
      <c r="B19" s="298" t="s">
        <v>200</v>
      </c>
      <c r="C19" s="307" t="s">
        <v>200</v>
      </c>
      <c r="D19" t="s">
        <v>200</v>
      </c>
      <c r="E19" t="s">
        <v>200</v>
      </c>
      <c r="F19" t="s">
        <v>200</v>
      </c>
      <c r="G19" t="s">
        <v>200</v>
      </c>
      <c r="H19" t="s">
        <v>200</v>
      </c>
    </row>
    <row r="20" spans="1:8" x14ac:dyDescent="0.25">
      <c r="A20" s="296" t="s">
        <v>201</v>
      </c>
      <c r="B20" s="298"/>
      <c r="C20" s="307" t="s">
        <v>185</v>
      </c>
      <c r="D20" s="320">
        <v>57981.4</v>
      </c>
      <c r="F20" t="s">
        <v>185</v>
      </c>
      <c r="G20" s="320">
        <v>57947.6</v>
      </c>
    </row>
    <row r="21" spans="1:8" x14ac:dyDescent="0.25">
      <c r="A21" s="296" t="s">
        <v>200</v>
      </c>
      <c r="B21" s="298" t="s">
        <v>200</v>
      </c>
      <c r="C21" s="307" t="s">
        <v>200</v>
      </c>
      <c r="D21" t="s">
        <v>200</v>
      </c>
      <c r="E21" t="s">
        <v>200</v>
      </c>
      <c r="F21" t="s">
        <v>200</v>
      </c>
      <c r="G21" t="s">
        <v>200</v>
      </c>
      <c r="H21" t="s">
        <v>200</v>
      </c>
    </row>
    <row r="22" spans="1:8" x14ac:dyDescent="0.25">
      <c r="A22" s="296" t="s">
        <v>200</v>
      </c>
      <c r="B22" s="298" t="s">
        <v>200</v>
      </c>
      <c r="C22" s="298" t="s">
        <v>200</v>
      </c>
      <c r="D22" t="s">
        <v>200</v>
      </c>
      <c r="E22" t="s">
        <v>200</v>
      </c>
      <c r="F22" t="s">
        <v>200</v>
      </c>
      <c r="G22" t="s">
        <v>200</v>
      </c>
      <c r="H22" t="s">
        <v>200</v>
      </c>
    </row>
    <row r="23" spans="1:8" x14ac:dyDescent="0.25">
      <c r="A23" s="296" t="s">
        <v>200</v>
      </c>
      <c r="B23" s="298" t="s">
        <v>200</v>
      </c>
      <c r="C23" s="307" t="s">
        <v>200</v>
      </c>
      <c r="D23" t="s">
        <v>200</v>
      </c>
      <c r="E23" t="s">
        <v>200</v>
      </c>
      <c r="F23" t="s">
        <v>200</v>
      </c>
      <c r="G23" t="s">
        <v>200</v>
      </c>
      <c r="H23" t="s">
        <v>200</v>
      </c>
    </row>
    <row r="24" spans="1:8" x14ac:dyDescent="0.25">
      <c r="A24" s="296" t="s">
        <v>202</v>
      </c>
      <c r="B24" s="298"/>
      <c r="C24" s="307"/>
    </row>
    <row r="25" spans="1:8" x14ac:dyDescent="0.25">
      <c r="A25" s="296" t="s">
        <v>203</v>
      </c>
      <c r="B25" s="298"/>
      <c r="C25" s="298"/>
    </row>
    <row r="26" spans="1:8" x14ac:dyDescent="0.25">
      <c r="A26" s="296" t="s">
        <v>204</v>
      </c>
      <c r="B26" s="298"/>
      <c r="C26" s="298" t="s">
        <v>185</v>
      </c>
      <c r="D26" s="320">
        <v>6912.2</v>
      </c>
      <c r="F26" t="s">
        <v>185</v>
      </c>
      <c r="G26" s="320">
        <v>8426.6</v>
      </c>
    </row>
    <row r="27" spans="1:8" x14ac:dyDescent="0.25">
      <c r="A27" s="296" t="s">
        <v>205</v>
      </c>
      <c r="B27" s="297"/>
      <c r="C27" s="297"/>
      <c r="D27" s="320">
        <v>5002.5</v>
      </c>
      <c r="G27" s="320">
        <v>4590</v>
      </c>
    </row>
    <row r="28" spans="1:8" x14ac:dyDescent="0.25">
      <c r="A28" s="296" t="s">
        <v>206</v>
      </c>
      <c r="B28" s="296"/>
      <c r="C28" s="296"/>
      <c r="D28">
        <v>81.599999999999994</v>
      </c>
      <c r="G28">
        <v>80.599999999999994</v>
      </c>
    </row>
    <row r="29" spans="1:8" ht="14.5" x14ac:dyDescent="0.25">
      <c r="A29" s="295" t="s">
        <v>207</v>
      </c>
      <c r="B29" s="307"/>
      <c r="C29" s="307"/>
      <c r="D29" s="320">
        <v>7240.1</v>
      </c>
      <c r="G29" s="320">
        <v>7311.5</v>
      </c>
    </row>
    <row r="30" spans="1:8" x14ac:dyDescent="0.25">
      <c r="A30" s="296" t="s">
        <v>199</v>
      </c>
      <c r="B30" s="296"/>
      <c r="C30" s="296"/>
      <c r="D30">
        <v>166</v>
      </c>
      <c r="G30">
        <v>160.80000000000001</v>
      </c>
    </row>
    <row r="31" spans="1:8" x14ac:dyDescent="0.25">
      <c r="A31" s="296" t="s">
        <v>208</v>
      </c>
      <c r="B31" s="297"/>
      <c r="C31" s="297"/>
      <c r="D31" s="320">
        <v>23759.7</v>
      </c>
      <c r="G31" s="320">
        <v>23832.799999999999</v>
      </c>
    </row>
    <row r="32" spans="1:8" x14ac:dyDescent="0.25">
      <c r="A32" s="296" t="s">
        <v>209</v>
      </c>
      <c r="B32" s="298"/>
      <c r="C32" s="298"/>
      <c r="D32" s="320">
        <v>8274.5</v>
      </c>
      <c r="G32" s="320">
        <v>6787.7</v>
      </c>
    </row>
    <row r="33" spans="1:8" x14ac:dyDescent="0.25">
      <c r="A33" s="296" t="s">
        <v>200</v>
      </c>
      <c r="B33" s="298" t="s">
        <v>200</v>
      </c>
      <c r="C33" s="298" t="s">
        <v>200</v>
      </c>
      <c r="D33" t="s">
        <v>200</v>
      </c>
      <c r="E33" t="s">
        <v>200</v>
      </c>
      <c r="F33" t="s">
        <v>200</v>
      </c>
      <c r="G33" t="s">
        <v>200</v>
      </c>
      <c r="H33" t="s">
        <v>200</v>
      </c>
    </row>
    <row r="34" spans="1:8" x14ac:dyDescent="0.25">
      <c r="A34" s="296" t="s">
        <v>42</v>
      </c>
      <c r="B34" s="298"/>
      <c r="C34" s="298"/>
      <c r="D34" s="320">
        <v>51436.6</v>
      </c>
      <c r="G34" s="320">
        <v>51190</v>
      </c>
    </row>
    <row r="35" spans="1:8" x14ac:dyDescent="0.25">
      <c r="A35" s="296" t="s">
        <v>200</v>
      </c>
      <c r="B35" s="298" t="s">
        <v>200</v>
      </c>
      <c r="C35" s="298" t="s">
        <v>200</v>
      </c>
      <c r="D35" t="s">
        <v>200</v>
      </c>
      <c r="E35" t="s">
        <v>200</v>
      </c>
      <c r="F35" t="s">
        <v>200</v>
      </c>
      <c r="G35" t="s">
        <v>200</v>
      </c>
      <c r="H35" t="s">
        <v>200</v>
      </c>
    </row>
    <row r="36" spans="1:8" x14ac:dyDescent="0.25">
      <c r="A36" s="296" t="s">
        <v>332</v>
      </c>
      <c r="B36" s="297"/>
      <c r="C36" s="297"/>
    </row>
    <row r="37" spans="1:8" x14ac:dyDescent="0.25">
      <c r="A37" t="s">
        <v>333</v>
      </c>
      <c r="D37">
        <v>14</v>
      </c>
    </row>
    <row r="38" spans="1:8" x14ac:dyDescent="0.25">
      <c r="A38" t="s">
        <v>212</v>
      </c>
    </row>
    <row r="39" spans="1:8" x14ac:dyDescent="0.25">
      <c r="A39" t="s">
        <v>213</v>
      </c>
      <c r="D39" s="320">
        <v>3911.8</v>
      </c>
      <c r="G39" s="320">
        <v>3825.6</v>
      </c>
    </row>
    <row r="40" spans="1:8" x14ac:dyDescent="0.25">
      <c r="A40" t="s">
        <v>334</v>
      </c>
    </row>
    <row r="41" spans="1:8" x14ac:dyDescent="0.25">
      <c r="A41" t="s">
        <v>335</v>
      </c>
      <c r="D41" t="s">
        <v>217</v>
      </c>
      <c r="E41" t="s">
        <v>216</v>
      </c>
      <c r="G41" s="320">
        <v>-15497.6</v>
      </c>
      <c r="H41" t="s">
        <v>216</v>
      </c>
    </row>
    <row r="42" spans="1:8" x14ac:dyDescent="0.25">
      <c r="A42" t="s">
        <v>48</v>
      </c>
      <c r="D42" s="320">
        <v>23911.3</v>
      </c>
      <c r="G42" s="320">
        <v>23144.799999999999</v>
      </c>
    </row>
    <row r="43" spans="1:8" x14ac:dyDescent="0.25">
      <c r="A43" t="s">
        <v>218</v>
      </c>
      <c r="D43" t="s">
        <v>219</v>
      </c>
      <c r="E43" t="s">
        <v>216</v>
      </c>
      <c r="G43" s="320">
        <v>-4729.3999999999996</v>
      </c>
      <c r="H43" t="s">
        <v>216</v>
      </c>
    </row>
    <row r="44" spans="1:8" x14ac:dyDescent="0.25">
      <c r="A44" t="s">
        <v>200</v>
      </c>
      <c r="B44" t="s">
        <v>200</v>
      </c>
      <c r="C44" t="s">
        <v>200</v>
      </c>
      <c r="D44" t="s">
        <v>200</v>
      </c>
      <c r="E44" t="s">
        <v>200</v>
      </c>
      <c r="F44" t="s">
        <v>200</v>
      </c>
      <c r="G44" t="s">
        <v>200</v>
      </c>
      <c r="H44" t="s">
        <v>200</v>
      </c>
    </row>
    <row r="45" spans="1:8" x14ac:dyDescent="0.25">
      <c r="A45" t="s">
        <v>336</v>
      </c>
      <c r="D45" s="320">
        <v>6520</v>
      </c>
      <c r="G45" s="320">
        <v>6743.4</v>
      </c>
    </row>
    <row r="46" spans="1:8" x14ac:dyDescent="0.25">
      <c r="A46" t="s">
        <v>221</v>
      </c>
      <c r="D46">
        <v>10.8</v>
      </c>
      <c r="G46">
        <v>14.2</v>
      </c>
    </row>
    <row r="47" spans="1:8" x14ac:dyDescent="0.25">
      <c r="A47" t="s">
        <v>200</v>
      </c>
      <c r="B47" t="s">
        <v>200</v>
      </c>
      <c r="C47" t="s">
        <v>200</v>
      </c>
      <c r="D47" t="s">
        <v>200</v>
      </c>
      <c r="E47" t="s">
        <v>200</v>
      </c>
      <c r="F47" t="s">
        <v>200</v>
      </c>
      <c r="G47" t="s">
        <v>200</v>
      </c>
      <c r="H47" t="s">
        <v>200</v>
      </c>
    </row>
    <row r="48" spans="1:8" x14ac:dyDescent="0.25">
      <c r="A48" t="s">
        <v>222</v>
      </c>
      <c r="D48" s="320">
        <v>6530.8</v>
      </c>
      <c r="G48" s="320">
        <v>6757.6</v>
      </c>
    </row>
    <row r="49" spans="1:8" x14ac:dyDescent="0.25">
      <c r="A49" t="s">
        <v>200</v>
      </c>
      <c r="B49" t="s">
        <v>200</v>
      </c>
      <c r="C49" t="s">
        <v>200</v>
      </c>
      <c r="D49" t="s">
        <v>200</v>
      </c>
      <c r="E49" t="s">
        <v>200</v>
      </c>
      <c r="F49" t="s">
        <v>200</v>
      </c>
      <c r="G49" t="s">
        <v>200</v>
      </c>
      <c r="H49" t="s">
        <v>200</v>
      </c>
    </row>
    <row r="50" spans="1:8" x14ac:dyDescent="0.25">
      <c r="A50" t="s">
        <v>223</v>
      </c>
      <c r="C50" t="s">
        <v>185</v>
      </c>
      <c r="D50" s="320">
        <v>57981.4</v>
      </c>
      <c r="F50" t="s">
        <v>185</v>
      </c>
      <c r="G50" s="320">
        <v>57947.6</v>
      </c>
    </row>
  </sheetData>
  <pageMargins left="0.7" right="0.7" top="0.75" bottom="0.75" header="0.3" footer="0.3"/>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K37"/>
  <sheetViews>
    <sheetView topLeftCell="B1" workbookViewId="0">
      <selection activeCell="J22" sqref="J22"/>
    </sheetView>
  </sheetViews>
  <sheetFormatPr defaultRowHeight="12.5" x14ac:dyDescent="0.25"/>
  <cols>
    <col min="1" max="1" width="80" customWidth="1"/>
    <col min="2" max="2" width="16" customWidth="1"/>
    <col min="3" max="4" width="14" customWidth="1"/>
  </cols>
  <sheetData>
    <row r="1" spans="1:11" ht="14.5" x14ac:dyDescent="0.25">
      <c r="A1" s="289"/>
      <c r="B1" s="291">
        <v>2017</v>
      </c>
      <c r="C1" s="291"/>
      <c r="D1" s="291"/>
      <c r="E1" s="307">
        <v>2016</v>
      </c>
      <c r="F1" s="307"/>
      <c r="G1" s="307"/>
      <c r="H1" s="307">
        <v>2015</v>
      </c>
      <c r="I1" s="307"/>
      <c r="J1" s="307"/>
      <c r="K1" s="307"/>
    </row>
    <row r="2" spans="1:11" ht="14.5" x14ac:dyDescent="0.25">
      <c r="A2" s="288" t="s">
        <v>309</v>
      </c>
      <c r="B2" s="307"/>
      <c r="C2" s="307"/>
      <c r="D2" s="307"/>
      <c r="E2" s="307"/>
      <c r="F2" s="307"/>
      <c r="G2" s="307"/>
      <c r="H2" s="307"/>
      <c r="I2" s="307"/>
      <c r="J2" s="307"/>
      <c r="K2" s="307"/>
    </row>
    <row r="3" spans="1:11" ht="14.5" x14ac:dyDescent="0.25">
      <c r="A3" s="289" t="s">
        <v>18</v>
      </c>
      <c r="B3" s="291"/>
      <c r="C3" s="291" t="s">
        <v>185</v>
      </c>
      <c r="D3" s="291">
        <v>25885.1</v>
      </c>
      <c r="E3" s="307"/>
      <c r="F3" s="307" t="s">
        <v>185</v>
      </c>
      <c r="G3" s="320">
        <v>23387.3</v>
      </c>
      <c r="H3" s="307"/>
      <c r="I3" s="307" t="s">
        <v>185</v>
      </c>
      <c r="J3" s="320">
        <v>25775.200000000001</v>
      </c>
      <c r="K3" s="307"/>
    </row>
    <row r="4" spans="1:11" ht="14.5" x14ac:dyDescent="0.25">
      <c r="A4" s="289" t="s">
        <v>310</v>
      </c>
      <c r="B4" s="291"/>
      <c r="C4" s="291"/>
      <c r="D4" s="291">
        <v>2731.5</v>
      </c>
      <c r="E4" s="307"/>
      <c r="F4" s="307"/>
      <c r="G4" s="320">
        <v>2511.1999999999998</v>
      </c>
      <c r="H4" s="307"/>
      <c r="I4" s="307"/>
      <c r="J4" s="320">
        <v>2381.1</v>
      </c>
      <c r="K4" s="307"/>
    </row>
    <row r="5" spans="1:11" ht="14.5" x14ac:dyDescent="0.25">
      <c r="A5" s="289" t="s">
        <v>311</v>
      </c>
      <c r="B5" s="291"/>
      <c r="C5" s="291"/>
      <c r="D5" s="291">
        <v>1121.0999999999999</v>
      </c>
      <c r="E5" s="307"/>
      <c r="F5" s="307"/>
      <c r="G5" s="307">
        <v>745.5</v>
      </c>
      <c r="H5" s="307"/>
      <c r="I5" s="307"/>
      <c r="J5" s="307">
        <v>706.5</v>
      </c>
      <c r="K5" s="307"/>
    </row>
    <row r="6" spans="1:11" ht="14.5" x14ac:dyDescent="0.25">
      <c r="A6" s="289" t="s">
        <v>200</v>
      </c>
      <c r="B6" s="291" t="s">
        <v>200</v>
      </c>
      <c r="C6" s="291" t="s">
        <v>200</v>
      </c>
      <c r="D6" s="291" t="s">
        <v>200</v>
      </c>
      <c r="E6" s="307" t="s">
        <v>200</v>
      </c>
      <c r="F6" s="307" t="s">
        <v>200</v>
      </c>
      <c r="G6" s="307" t="s">
        <v>200</v>
      </c>
      <c r="H6" s="307" t="s">
        <v>200</v>
      </c>
      <c r="I6" s="307" t="s">
        <v>200</v>
      </c>
      <c r="J6" s="307" t="s">
        <v>200</v>
      </c>
      <c r="K6" s="307" t="s">
        <v>200</v>
      </c>
    </row>
    <row r="7" spans="1:11" ht="14.5" x14ac:dyDescent="0.25">
      <c r="A7" s="289" t="s">
        <v>312</v>
      </c>
      <c r="B7" s="291"/>
      <c r="C7" s="291"/>
      <c r="D7" s="291">
        <v>29737.7</v>
      </c>
      <c r="E7" s="307"/>
      <c r="F7" s="307"/>
      <c r="G7" s="320">
        <v>26644</v>
      </c>
      <c r="H7" s="307"/>
      <c r="I7" s="307"/>
      <c r="J7" s="320">
        <v>28862.799999999999</v>
      </c>
      <c r="K7" s="307"/>
    </row>
    <row r="8" spans="1:11" ht="14.5" x14ac:dyDescent="0.25">
      <c r="A8" s="289" t="s">
        <v>200</v>
      </c>
      <c r="B8" s="290" t="s">
        <v>200</v>
      </c>
      <c r="C8" s="290" t="s">
        <v>200</v>
      </c>
      <c r="D8" s="290" t="s">
        <v>200</v>
      </c>
      <c r="E8" s="307" t="s">
        <v>200</v>
      </c>
      <c r="F8" s="307" t="s">
        <v>200</v>
      </c>
      <c r="G8" s="307" t="s">
        <v>200</v>
      </c>
      <c r="H8" s="307" t="s">
        <v>200</v>
      </c>
      <c r="I8" s="307" t="s">
        <v>200</v>
      </c>
      <c r="J8" s="307" t="s">
        <v>200</v>
      </c>
      <c r="K8" s="307" t="s">
        <v>200</v>
      </c>
    </row>
    <row r="9" spans="1:11" ht="14.5" x14ac:dyDescent="0.25">
      <c r="A9" s="289" t="s">
        <v>313</v>
      </c>
      <c r="B9" s="292"/>
      <c r="C9" s="292"/>
      <c r="D9" s="292"/>
      <c r="E9" s="307"/>
      <c r="F9" s="307"/>
      <c r="G9" s="307"/>
      <c r="H9" s="307"/>
      <c r="I9" s="307"/>
      <c r="J9" s="307"/>
      <c r="K9" s="307"/>
    </row>
    <row r="10" spans="1:11" ht="14.5" x14ac:dyDescent="0.25">
      <c r="A10" s="289" t="s">
        <v>314</v>
      </c>
      <c r="B10" s="291"/>
      <c r="C10" s="291"/>
      <c r="D10" s="291">
        <v>19933.5</v>
      </c>
      <c r="E10" s="307"/>
      <c r="F10" s="307"/>
      <c r="G10" s="320">
        <v>18248.900000000001</v>
      </c>
      <c r="H10" s="307"/>
      <c r="I10" s="307"/>
      <c r="J10" s="320">
        <v>20143.2</v>
      </c>
      <c r="K10" s="307"/>
    </row>
    <row r="11" spans="1:11" x14ac:dyDescent="0.25">
      <c r="A11" s="307" t="s">
        <v>315</v>
      </c>
      <c r="B11" s="307"/>
      <c r="C11" s="307"/>
      <c r="D11" s="320">
        <v>1367.7</v>
      </c>
      <c r="E11" s="307"/>
      <c r="F11" s="307"/>
      <c r="G11" s="320">
        <v>1389.1</v>
      </c>
      <c r="H11" s="307"/>
      <c r="I11" s="307"/>
      <c r="J11" s="320">
        <v>1425.1</v>
      </c>
      <c r="K11" s="307"/>
    </row>
    <row r="12" spans="1:11" x14ac:dyDescent="0.25">
      <c r="A12" s="307" t="s">
        <v>316</v>
      </c>
      <c r="B12" s="307"/>
      <c r="C12" s="307"/>
      <c r="D12" s="320">
        <v>3066.6</v>
      </c>
      <c r="E12" s="307"/>
      <c r="F12" s="307"/>
      <c r="G12" s="320">
        <v>2763.7</v>
      </c>
      <c r="H12" s="307"/>
      <c r="I12" s="307"/>
      <c r="J12" s="320">
        <v>2873.3</v>
      </c>
      <c r="K12" s="307"/>
    </row>
    <row r="13" spans="1:11" x14ac:dyDescent="0.25">
      <c r="A13" s="307" t="s">
        <v>317</v>
      </c>
      <c r="B13" s="307"/>
      <c r="C13" s="307"/>
      <c r="D13" s="307">
        <v>899.5</v>
      </c>
      <c r="E13" s="307"/>
      <c r="F13" s="307"/>
      <c r="G13" s="307">
        <v>763.7</v>
      </c>
      <c r="H13" s="307"/>
      <c r="I13" s="307"/>
      <c r="J13" s="307">
        <v>680</v>
      </c>
      <c r="K13" s="307"/>
    </row>
    <row r="14" spans="1:11" x14ac:dyDescent="0.25">
      <c r="A14" s="307" t="s">
        <v>318</v>
      </c>
      <c r="B14" s="307"/>
      <c r="C14" s="307"/>
      <c r="D14" s="320">
        <v>1316.6</v>
      </c>
      <c r="E14" s="307"/>
      <c r="F14" s="307"/>
      <c r="G14" s="320">
        <v>1254.5999999999999</v>
      </c>
      <c r="H14" s="307"/>
      <c r="I14" s="307"/>
      <c r="J14" s="307">
        <v>961.1</v>
      </c>
      <c r="K14" s="307"/>
    </row>
    <row r="15" spans="1:11" x14ac:dyDescent="0.25">
      <c r="A15" s="307" t="s">
        <v>200</v>
      </c>
      <c r="B15" s="307" t="s">
        <v>200</v>
      </c>
      <c r="C15" s="307" t="s">
        <v>200</v>
      </c>
      <c r="D15" s="307" t="s">
        <v>200</v>
      </c>
      <c r="E15" s="307" t="s">
        <v>200</v>
      </c>
      <c r="F15" s="307" t="s">
        <v>200</v>
      </c>
      <c r="G15" s="307" t="s">
        <v>200</v>
      </c>
      <c r="H15" s="307" t="s">
        <v>200</v>
      </c>
      <c r="I15" s="307" t="s">
        <v>200</v>
      </c>
      <c r="J15" s="307" t="s">
        <v>200</v>
      </c>
      <c r="K15" s="307" t="s">
        <v>200</v>
      </c>
    </row>
    <row r="16" spans="1:11" x14ac:dyDescent="0.25">
      <c r="A16" s="307" t="s">
        <v>312</v>
      </c>
      <c r="B16" s="307"/>
      <c r="C16" s="307"/>
      <c r="D16" s="320">
        <v>26583.9</v>
      </c>
      <c r="E16" s="307"/>
      <c r="F16" s="307"/>
      <c r="G16" s="320">
        <v>24420</v>
      </c>
      <c r="H16" s="307"/>
      <c r="I16" s="307"/>
      <c r="J16" s="320">
        <v>26082.7</v>
      </c>
      <c r="K16" s="307"/>
    </row>
    <row r="17" spans="1:11" x14ac:dyDescent="0.25">
      <c r="A17" s="307" t="s">
        <v>200</v>
      </c>
      <c r="B17" s="307" t="s">
        <v>200</v>
      </c>
      <c r="C17" s="307" t="s">
        <v>200</v>
      </c>
      <c r="D17" s="307" t="s">
        <v>200</v>
      </c>
      <c r="E17" s="307" t="s">
        <v>200</v>
      </c>
      <c r="F17" s="307" t="s">
        <v>200</v>
      </c>
      <c r="G17" s="307" t="s">
        <v>200</v>
      </c>
      <c r="H17" s="307" t="s">
        <v>200</v>
      </c>
      <c r="I17" s="307" t="s">
        <v>200</v>
      </c>
      <c r="J17" s="307" t="s">
        <v>200</v>
      </c>
      <c r="K17" s="307" t="s">
        <v>200</v>
      </c>
    </row>
    <row r="18" spans="1:11" x14ac:dyDescent="0.25">
      <c r="A18" s="307" t="s">
        <v>319</v>
      </c>
      <c r="B18" s="307"/>
      <c r="C18" s="307"/>
      <c r="D18" s="320">
        <v>3153.8</v>
      </c>
      <c r="E18" s="307"/>
      <c r="F18" s="307"/>
      <c r="G18" s="320">
        <v>2224</v>
      </c>
      <c r="H18" s="307"/>
      <c r="I18" s="307"/>
      <c r="J18" s="320">
        <v>2780.1</v>
      </c>
      <c r="K18" s="307"/>
    </row>
    <row r="19" spans="1:11" x14ac:dyDescent="0.25">
      <c r="A19" s="307" t="s">
        <v>320</v>
      </c>
      <c r="B19" s="307"/>
      <c r="C19" s="307"/>
      <c r="D19" s="307">
        <v>971.1</v>
      </c>
      <c r="E19" s="307"/>
      <c r="F19" s="307"/>
      <c r="G19" s="307">
        <v>700.1</v>
      </c>
      <c r="H19" s="307"/>
      <c r="I19" s="307"/>
      <c r="J19" s="307">
        <v>840.1</v>
      </c>
      <c r="K19" s="307"/>
    </row>
    <row r="20" spans="1:11" x14ac:dyDescent="0.25">
      <c r="A20" s="307" t="s">
        <v>200</v>
      </c>
      <c r="B20" s="307" t="s">
        <v>200</v>
      </c>
      <c r="C20" s="307" t="s">
        <v>200</v>
      </c>
      <c r="D20" s="307" t="s">
        <v>200</v>
      </c>
      <c r="E20" s="307" t="s">
        <v>200</v>
      </c>
      <c r="F20" s="307" t="s">
        <v>200</v>
      </c>
      <c r="G20" s="307" t="s">
        <v>200</v>
      </c>
      <c r="H20" s="307" t="s">
        <v>200</v>
      </c>
      <c r="I20" s="307" t="s">
        <v>200</v>
      </c>
      <c r="J20" s="307" t="s">
        <v>200</v>
      </c>
      <c r="K20" s="307" t="s">
        <v>200</v>
      </c>
    </row>
    <row r="21" spans="1:11" x14ac:dyDescent="0.25">
      <c r="A21" s="307" t="s">
        <v>321</v>
      </c>
      <c r="B21" s="307"/>
      <c r="C21" s="307"/>
      <c r="D21" s="320">
        <v>2182.6999999999998</v>
      </c>
      <c r="E21" s="307"/>
      <c r="F21" s="307"/>
      <c r="G21" s="320">
        <v>1523.9</v>
      </c>
      <c r="H21" s="307"/>
      <c r="I21" s="307"/>
      <c r="J21" s="320">
        <v>1940</v>
      </c>
      <c r="K21" s="307"/>
    </row>
    <row r="22" spans="1:11" x14ac:dyDescent="0.25">
      <c r="A22" s="307" t="s">
        <v>322</v>
      </c>
      <c r="B22" s="307"/>
      <c r="C22" s="307"/>
      <c r="D22" s="307">
        <v>-23.5</v>
      </c>
      <c r="E22" s="307" t="s">
        <v>216</v>
      </c>
      <c r="F22" s="307"/>
      <c r="G22" s="307">
        <v>-2.4</v>
      </c>
      <c r="H22" s="307" t="s">
        <v>216</v>
      </c>
      <c r="I22" s="307"/>
      <c r="J22" s="307">
        <v>0.9</v>
      </c>
      <c r="K22" s="307"/>
    </row>
    <row r="23" spans="1:11" x14ac:dyDescent="0.25">
      <c r="A23" s="307" t="s">
        <v>200</v>
      </c>
      <c r="B23" s="307" t="s">
        <v>200</v>
      </c>
      <c r="C23" s="307" t="s">
        <v>200</v>
      </c>
      <c r="D23" s="307" t="s">
        <v>200</v>
      </c>
      <c r="E23" s="307" t="s">
        <v>200</v>
      </c>
      <c r="F23" s="307" t="s">
        <v>200</v>
      </c>
      <c r="G23" s="307" t="s">
        <v>200</v>
      </c>
      <c r="H23" s="307" t="s">
        <v>200</v>
      </c>
      <c r="I23" s="307" t="s">
        <v>200</v>
      </c>
      <c r="J23" s="307" t="s">
        <v>200</v>
      </c>
      <c r="K23" s="307" t="s">
        <v>200</v>
      </c>
    </row>
    <row r="24" spans="1:11" x14ac:dyDescent="0.25">
      <c r="A24" s="307" t="s">
        <v>324</v>
      </c>
      <c r="B24" s="307"/>
      <c r="C24" s="307"/>
      <c r="D24" s="320">
        <v>2159.1999999999998</v>
      </c>
      <c r="E24" s="307"/>
      <c r="F24" s="307"/>
      <c r="G24" s="320">
        <v>1521.5</v>
      </c>
      <c r="H24" s="307"/>
      <c r="I24" s="307"/>
      <c r="J24" s="320">
        <v>1940.9</v>
      </c>
      <c r="K24" s="307"/>
    </row>
    <row r="25" spans="1:11" x14ac:dyDescent="0.25">
      <c r="A25" s="307" t="s">
        <v>325</v>
      </c>
      <c r="B25" s="307"/>
      <c r="C25" s="307"/>
      <c r="D25" s="307">
        <v>0.1</v>
      </c>
      <c r="E25" s="307"/>
      <c r="F25" s="307"/>
      <c r="G25" s="307" t="s">
        <v>323</v>
      </c>
      <c r="H25" s="307" t="s">
        <v>216</v>
      </c>
      <c r="I25" s="307"/>
      <c r="J25" s="307">
        <v>0.9</v>
      </c>
      <c r="K25" s="307"/>
    </row>
    <row r="26" spans="1:11" x14ac:dyDescent="0.25">
      <c r="A26" s="307" t="s">
        <v>200</v>
      </c>
      <c r="B26" s="307" t="s">
        <v>200</v>
      </c>
      <c r="C26" s="307" t="s">
        <v>200</v>
      </c>
      <c r="D26" s="307" t="s">
        <v>200</v>
      </c>
      <c r="E26" s="307" t="s">
        <v>200</v>
      </c>
      <c r="F26" s="307" t="s">
        <v>200</v>
      </c>
      <c r="G26" s="307" t="s">
        <v>200</v>
      </c>
      <c r="H26" s="307" t="s">
        <v>200</v>
      </c>
      <c r="I26" s="307" t="s">
        <v>200</v>
      </c>
      <c r="J26" s="307" t="s">
        <v>200</v>
      </c>
      <c r="K26" s="307" t="s">
        <v>200</v>
      </c>
    </row>
    <row r="27" spans="1:11" x14ac:dyDescent="0.25">
      <c r="A27" s="307" t="s">
        <v>326</v>
      </c>
      <c r="B27" s="307"/>
      <c r="C27" s="307" t="s">
        <v>185</v>
      </c>
      <c r="D27" s="320">
        <v>2159.1</v>
      </c>
      <c r="E27" s="307"/>
      <c r="F27" s="307" t="s">
        <v>185</v>
      </c>
      <c r="G27" s="320">
        <v>1523.9</v>
      </c>
      <c r="H27" s="307"/>
      <c r="I27" s="307" t="s">
        <v>185</v>
      </c>
      <c r="J27" s="320">
        <v>1940</v>
      </c>
      <c r="K27" s="307"/>
    </row>
    <row r="28" spans="1:11" x14ac:dyDescent="0.25">
      <c r="A28" s="307" t="s">
        <v>200</v>
      </c>
      <c r="B28" s="307" t="s">
        <v>200</v>
      </c>
      <c r="C28" s="307" t="s">
        <v>200</v>
      </c>
      <c r="D28" s="307" t="s">
        <v>200</v>
      </c>
      <c r="E28" s="307" t="s">
        <v>200</v>
      </c>
      <c r="F28" s="307" t="s">
        <v>200</v>
      </c>
      <c r="G28" s="307" t="s">
        <v>200</v>
      </c>
      <c r="H28" s="307" t="s">
        <v>200</v>
      </c>
      <c r="I28" s="307" t="s">
        <v>200</v>
      </c>
      <c r="J28" s="307" t="s">
        <v>200</v>
      </c>
      <c r="K28" s="307" t="s">
        <v>200</v>
      </c>
    </row>
    <row r="29" spans="1:11" x14ac:dyDescent="0.25">
      <c r="A29" s="307" t="s">
        <v>200</v>
      </c>
      <c r="B29" s="307" t="s">
        <v>200</v>
      </c>
      <c r="C29" s="307" t="s">
        <v>200</v>
      </c>
      <c r="D29" s="307" t="s">
        <v>200</v>
      </c>
      <c r="E29" s="307" t="s">
        <v>200</v>
      </c>
      <c r="F29" s="307" t="s">
        <v>200</v>
      </c>
      <c r="G29" s="307" t="s">
        <v>200</v>
      </c>
      <c r="H29" s="307" t="s">
        <v>200</v>
      </c>
      <c r="I29" s="307" t="s">
        <v>200</v>
      </c>
      <c r="J29" s="307" t="s">
        <v>200</v>
      </c>
      <c r="K29" s="307" t="s">
        <v>200</v>
      </c>
    </row>
    <row r="30" spans="1:11" x14ac:dyDescent="0.25">
      <c r="A30" s="307" t="s">
        <v>200</v>
      </c>
      <c r="B30" s="307" t="s">
        <v>200</v>
      </c>
      <c r="C30" s="307" t="s">
        <v>200</v>
      </c>
      <c r="D30" s="307" t="s">
        <v>200</v>
      </c>
      <c r="E30" s="307" t="s">
        <v>200</v>
      </c>
      <c r="F30" s="307" t="s">
        <v>200</v>
      </c>
      <c r="G30" s="307" t="s">
        <v>200</v>
      </c>
      <c r="H30" s="307" t="s">
        <v>200</v>
      </c>
      <c r="I30" s="307" t="s">
        <v>200</v>
      </c>
      <c r="J30" s="307" t="s">
        <v>200</v>
      </c>
      <c r="K30" s="307" t="s">
        <v>200</v>
      </c>
    </row>
    <row r="31" spans="1:11" x14ac:dyDescent="0.25">
      <c r="A31" s="307" t="s">
        <v>327</v>
      </c>
      <c r="B31" s="307"/>
      <c r="C31" s="307"/>
      <c r="D31" s="307"/>
      <c r="E31" s="307"/>
      <c r="F31" s="307"/>
      <c r="G31" s="307"/>
      <c r="H31" s="307"/>
      <c r="I31" s="307"/>
      <c r="J31" s="307"/>
      <c r="K31" s="307"/>
    </row>
    <row r="32" spans="1:11" x14ac:dyDescent="0.25">
      <c r="A32" s="307" t="s">
        <v>328</v>
      </c>
      <c r="B32" s="307"/>
      <c r="C32" s="307" t="s">
        <v>185</v>
      </c>
      <c r="D32" s="307">
        <v>6.76</v>
      </c>
      <c r="E32" s="307"/>
      <c r="F32" s="307" t="s">
        <v>185</v>
      </c>
      <c r="G32" s="307">
        <v>4.83</v>
      </c>
      <c r="H32" s="307"/>
      <c r="I32" s="307" t="s">
        <v>185</v>
      </c>
      <c r="J32" s="307">
        <v>5.81</v>
      </c>
      <c r="K32" s="307"/>
    </row>
    <row r="33" spans="1:11" x14ac:dyDescent="0.25">
      <c r="A33" s="307" t="s">
        <v>329</v>
      </c>
      <c r="B33" s="307"/>
      <c r="C33" s="307" t="s">
        <v>185</v>
      </c>
      <c r="D33" s="307">
        <v>6.68</v>
      </c>
      <c r="E33" s="307"/>
      <c r="F33" s="307" t="s">
        <v>185</v>
      </c>
      <c r="G33" s="307">
        <v>4.8099999999999996</v>
      </c>
      <c r="H33" s="307"/>
      <c r="I33" s="307" t="s">
        <v>185</v>
      </c>
      <c r="J33" s="307">
        <v>5.77</v>
      </c>
      <c r="K33" s="307"/>
    </row>
    <row r="34" spans="1:11" x14ac:dyDescent="0.25">
      <c r="A34" s="307" t="s">
        <v>330</v>
      </c>
      <c r="B34" s="307"/>
      <c r="C34" s="307" t="s">
        <v>185</v>
      </c>
      <c r="D34" s="307">
        <v>2.4</v>
      </c>
      <c r="E34" s="307"/>
      <c r="F34" s="307" t="s">
        <v>185</v>
      </c>
      <c r="G34" s="307">
        <v>2.4</v>
      </c>
      <c r="H34" s="307"/>
      <c r="I34" s="307" t="s">
        <v>185</v>
      </c>
      <c r="J34" s="307">
        <v>2.4</v>
      </c>
      <c r="K34" s="307"/>
    </row>
    <row r="35" spans="1:11" x14ac:dyDescent="0.25">
      <c r="A35" s="307" t="s">
        <v>331</v>
      </c>
      <c r="B35" s="307"/>
      <c r="C35" s="307"/>
      <c r="D35" s="307"/>
      <c r="E35" s="307"/>
      <c r="F35" s="307"/>
      <c r="G35" s="307"/>
      <c r="H35" s="307"/>
      <c r="I35" s="307"/>
      <c r="J35" s="307"/>
      <c r="K35" s="307"/>
    </row>
    <row r="36" spans="1:11" x14ac:dyDescent="0.25">
      <c r="A36" s="307" t="s">
        <v>328</v>
      </c>
      <c r="B36" s="307"/>
      <c r="C36" s="307"/>
      <c r="D36" s="307">
        <v>319.5</v>
      </c>
      <c r="E36" s="307"/>
      <c r="F36" s="307"/>
      <c r="G36" s="307">
        <v>315.2</v>
      </c>
      <c r="H36" s="307"/>
      <c r="I36" s="307"/>
      <c r="J36" s="307">
        <v>333.6</v>
      </c>
      <c r="K36" s="307"/>
    </row>
    <row r="37" spans="1:11" x14ac:dyDescent="0.25">
      <c r="A37" s="307" t="s">
        <v>329</v>
      </c>
      <c r="B37" s="307"/>
      <c r="C37" s="307"/>
      <c r="D37" s="307">
        <v>323.3</v>
      </c>
      <c r="E37" s="307"/>
      <c r="F37" s="307"/>
      <c r="G37" s="307">
        <v>316.60000000000002</v>
      </c>
      <c r="H37" s="307"/>
      <c r="I37" s="307"/>
      <c r="J37" s="307">
        <v>336</v>
      </c>
      <c r="K37" s="307"/>
    </row>
  </sheetData>
  <customSheetViews>
    <customSheetView guid="{989A232A-8E15-4D68-9BC1-CC70891A66E5}">
      <pageMargins left="0" right="0" top="0" bottom="0" header="0" footer="0"/>
    </customSheetView>
    <customSheetView guid="{02A235B9-26F6-4585-BDEC-2E6B275806B6}" showRuler="0">
      <pageMargins left="0" right="0" top="0" bottom="0" header="0" footer="0"/>
      <headerFooter alignWithMargins="0"/>
    </customSheetView>
    <customSheetView guid="{41474711-F210-4559-9929-08B566F4147A}" showRuler="0">
      <pageMargins left="0" right="0" top="0" bottom="0" header="0" footer="0"/>
      <headerFooter alignWithMargins="0"/>
    </customSheetView>
    <customSheetView guid="{2C709BE2-4DEB-44C8-B0FD-F0E9220FB3EA}" showRuler="0">
      <pageMargins left="0" right="0" top="0" bottom="0" header="0" footer="0"/>
      <headerFooter alignWithMargins="0"/>
    </customSheetView>
    <customSheetView guid="{6D0CE2A8-AAEC-4A62-AFF9-254EB89F6A6C}" showRuler="0">
      <pageMargins left="0" right="0" top="0" bottom="0" header="0" footer="0"/>
      <headerFooter alignWithMargins="0"/>
    </customSheetView>
    <customSheetView guid="{BD9278FE-9876-441A-B2AA-1D0B4E109EE7}" showRuler="0">
      <pageMargins left="0" right="0" top="0" bottom="0" header="0" footer="0"/>
      <headerFooter alignWithMargins="0"/>
    </customSheetView>
  </customSheetViews>
  <phoneticPr fontId="12" type="noConversion"/>
  <pageMargins left="0.7" right="0.7" top="0.75" bottom="0.75" header="0.3" footer="0.3"/>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K53"/>
  <sheetViews>
    <sheetView topLeftCell="C13" workbookViewId="0">
      <selection activeCell="J49" sqref="J49"/>
    </sheetView>
  </sheetViews>
  <sheetFormatPr defaultRowHeight="12.5" x14ac:dyDescent="0.25"/>
  <cols>
    <col min="1" max="1" width="78" customWidth="1"/>
    <col min="2" max="2" width="16" customWidth="1"/>
    <col min="3" max="4" width="14" customWidth="1"/>
  </cols>
  <sheetData>
    <row r="1" spans="1:11" ht="14.5" x14ac:dyDescent="0.25">
      <c r="A1" s="288"/>
      <c r="B1" s="307">
        <v>2017</v>
      </c>
      <c r="C1" s="307"/>
      <c r="D1" s="307"/>
      <c r="E1" s="307">
        <v>2016</v>
      </c>
      <c r="F1" s="307"/>
      <c r="G1" s="307"/>
      <c r="H1" s="307">
        <v>2015</v>
      </c>
      <c r="I1" s="307"/>
      <c r="J1" s="307"/>
      <c r="K1" s="307"/>
    </row>
    <row r="2" spans="1:11" ht="14.5" x14ac:dyDescent="0.25">
      <c r="A2" s="289" t="s">
        <v>224</v>
      </c>
      <c r="B2" s="290"/>
      <c r="C2" s="290"/>
      <c r="D2" s="290"/>
      <c r="E2" s="307"/>
      <c r="F2" s="307"/>
      <c r="G2" s="307"/>
      <c r="H2" s="307"/>
      <c r="I2" s="307"/>
      <c r="J2" s="307"/>
      <c r="K2" s="307"/>
    </row>
    <row r="3" spans="1:11" ht="14.5" x14ac:dyDescent="0.25">
      <c r="A3" s="288" t="s">
        <v>49</v>
      </c>
      <c r="B3" s="307"/>
      <c r="C3" s="307" t="s">
        <v>185</v>
      </c>
      <c r="D3" s="320">
        <v>2159.1999999999998</v>
      </c>
      <c r="E3" s="307"/>
      <c r="F3" s="307" t="s">
        <v>185</v>
      </c>
      <c r="G3" s="320">
        <v>1521.5</v>
      </c>
      <c r="H3" s="307"/>
      <c r="I3" s="307" t="s">
        <v>185</v>
      </c>
      <c r="J3" s="320">
        <v>1940.9</v>
      </c>
      <c r="K3" s="307"/>
    </row>
    <row r="4" spans="1:11" ht="14.5" x14ac:dyDescent="0.25">
      <c r="A4" s="289" t="s">
        <v>225</v>
      </c>
      <c r="B4" s="291"/>
      <c r="C4" s="291"/>
      <c r="D4" s="291"/>
      <c r="E4" s="307"/>
      <c r="F4" s="307"/>
      <c r="G4" s="307"/>
      <c r="H4" s="307"/>
      <c r="I4" s="307"/>
      <c r="J4" s="307"/>
      <c r="K4" s="307"/>
    </row>
    <row r="5" spans="1:11" ht="14.5" x14ac:dyDescent="0.25">
      <c r="A5" s="289" t="s">
        <v>226</v>
      </c>
      <c r="B5" s="291"/>
      <c r="C5" s="291"/>
      <c r="D5" s="291">
        <v>98.3</v>
      </c>
      <c r="E5" s="307"/>
      <c r="F5" s="307"/>
      <c r="G5" s="307">
        <v>94.3</v>
      </c>
      <c r="H5" s="307"/>
      <c r="I5" s="307"/>
      <c r="J5" s="307">
        <v>55.4</v>
      </c>
      <c r="K5" s="307"/>
    </row>
    <row r="6" spans="1:11" ht="14.5" x14ac:dyDescent="0.25">
      <c r="A6" s="289" t="s">
        <v>227</v>
      </c>
      <c r="B6" s="291"/>
      <c r="C6" s="291"/>
      <c r="D6" s="291">
        <v>1715.5</v>
      </c>
      <c r="E6" s="307"/>
      <c r="F6" s="307"/>
      <c r="G6" s="320">
        <v>1559.8</v>
      </c>
      <c r="H6" s="307"/>
      <c r="I6" s="307"/>
      <c r="J6" s="320">
        <v>1382.4</v>
      </c>
      <c r="K6" s="307"/>
    </row>
    <row r="7" spans="1:11" ht="14.5" x14ac:dyDescent="0.25">
      <c r="A7" s="289" t="s">
        <v>228</v>
      </c>
      <c r="B7" s="291"/>
      <c r="C7" s="291"/>
      <c r="D7" s="291">
        <v>39.799999999999997</v>
      </c>
      <c r="E7" s="307"/>
      <c r="F7" s="307"/>
      <c r="G7" s="307">
        <v>85.1</v>
      </c>
      <c r="H7" s="307"/>
      <c r="I7" s="307"/>
      <c r="J7" s="307">
        <v>34.799999999999997</v>
      </c>
      <c r="K7" s="307"/>
    </row>
    <row r="8" spans="1:11" ht="14.5" x14ac:dyDescent="0.25">
      <c r="A8" s="289" t="s">
        <v>229</v>
      </c>
      <c r="B8" s="291"/>
      <c r="C8" s="291"/>
      <c r="D8" s="291">
        <v>68.099999999999994</v>
      </c>
      <c r="E8" s="307"/>
      <c r="F8" s="307"/>
      <c r="G8" s="307">
        <v>70.599999999999994</v>
      </c>
      <c r="H8" s="307"/>
      <c r="I8" s="307"/>
      <c r="J8" s="307">
        <v>66.099999999999994</v>
      </c>
      <c r="K8" s="307"/>
    </row>
    <row r="9" spans="1:11" ht="14.5" x14ac:dyDescent="0.25">
      <c r="A9" s="289" t="s">
        <v>230</v>
      </c>
      <c r="B9" s="291"/>
      <c r="C9" s="291"/>
      <c r="D9" s="291" t="s">
        <v>231</v>
      </c>
      <c r="E9" s="307" t="s">
        <v>216</v>
      </c>
      <c r="F9" s="307"/>
      <c r="G9" s="307" t="s">
        <v>232</v>
      </c>
      <c r="H9" s="307" t="s">
        <v>216</v>
      </c>
      <c r="I9" s="307"/>
      <c r="J9" s="307"/>
      <c r="K9" s="307"/>
    </row>
    <row r="10" spans="1:11" ht="14.5" x14ac:dyDescent="0.25">
      <c r="A10" s="289" t="s">
        <v>233</v>
      </c>
      <c r="B10" s="291"/>
      <c r="C10" s="291"/>
      <c r="D10" s="291" t="s">
        <v>234</v>
      </c>
      <c r="E10" s="307" t="s">
        <v>216</v>
      </c>
      <c r="F10" s="307"/>
      <c r="G10" s="307" t="s">
        <v>235</v>
      </c>
      <c r="H10" s="307" t="s">
        <v>216</v>
      </c>
      <c r="I10" s="307"/>
      <c r="J10" s="307" t="s">
        <v>236</v>
      </c>
      <c r="K10" s="307" t="s">
        <v>216</v>
      </c>
    </row>
    <row r="11" spans="1:11" ht="14.5" x14ac:dyDescent="0.25">
      <c r="A11" s="289" t="s">
        <v>237</v>
      </c>
      <c r="B11" s="291"/>
      <c r="C11" s="291"/>
      <c r="D11" s="291">
        <v>100.1</v>
      </c>
      <c r="E11" s="307"/>
      <c r="F11" s="307"/>
      <c r="G11" s="307">
        <v>282.7</v>
      </c>
      <c r="H11" s="307"/>
      <c r="I11" s="307"/>
      <c r="J11" s="307" t="s">
        <v>238</v>
      </c>
      <c r="K11" s="307" t="s">
        <v>216</v>
      </c>
    </row>
    <row r="12" spans="1:11" ht="14.5" x14ac:dyDescent="0.25">
      <c r="A12" s="289" t="s">
        <v>239</v>
      </c>
      <c r="B12" s="291"/>
      <c r="C12" s="291"/>
      <c r="D12" s="291"/>
      <c r="E12" s="307"/>
      <c r="F12" s="307"/>
      <c r="G12" s="307"/>
      <c r="H12" s="307"/>
      <c r="I12" s="307"/>
      <c r="J12" s="307"/>
      <c r="K12" s="307"/>
    </row>
    <row r="13" spans="1:11" ht="14.5" x14ac:dyDescent="0.25">
      <c r="A13" s="288" t="s">
        <v>240</v>
      </c>
      <c r="B13" s="307"/>
      <c r="C13" s="307"/>
      <c r="D13" s="307" t="s">
        <v>241</v>
      </c>
      <c r="E13" s="307" t="s">
        <v>216</v>
      </c>
      <c r="F13" s="307"/>
      <c r="G13" s="307">
        <v>335.2</v>
      </c>
      <c r="H13" s="307"/>
      <c r="I13" s="307"/>
      <c r="J13" s="307">
        <v>811.6</v>
      </c>
      <c r="K13" s="307"/>
    </row>
    <row r="14" spans="1:11" ht="14.5" x14ac:dyDescent="0.25">
      <c r="A14" s="289" t="s">
        <v>242</v>
      </c>
      <c r="B14" s="291"/>
      <c r="C14" s="291"/>
      <c r="D14" s="291"/>
      <c r="E14" s="307"/>
      <c r="F14" s="307"/>
      <c r="G14" s="307"/>
      <c r="H14" s="307"/>
      <c r="I14" s="307"/>
      <c r="J14" s="307">
        <v>333.4</v>
      </c>
      <c r="K14" s="307"/>
    </row>
    <row r="15" spans="1:11" ht="14.5" x14ac:dyDescent="0.25">
      <c r="A15" s="289" t="s">
        <v>193</v>
      </c>
      <c r="B15" s="291"/>
      <c r="C15" s="291"/>
      <c r="D15" s="291" t="s">
        <v>243</v>
      </c>
      <c r="E15" s="307" t="s">
        <v>216</v>
      </c>
      <c r="F15" s="307"/>
      <c r="G15" s="307" t="s">
        <v>244</v>
      </c>
      <c r="H15" s="307" t="s">
        <v>216</v>
      </c>
      <c r="I15" s="307"/>
      <c r="J15" s="307" t="s">
        <v>245</v>
      </c>
      <c r="K15" s="307" t="s">
        <v>216</v>
      </c>
    </row>
    <row r="16" spans="1:11" ht="14.5" x14ac:dyDescent="0.25">
      <c r="A16" s="289" t="s">
        <v>207</v>
      </c>
      <c r="B16" s="291"/>
      <c r="C16" s="291"/>
      <c r="D16" s="291">
        <v>968</v>
      </c>
      <c r="E16" s="307"/>
      <c r="F16" s="307"/>
      <c r="G16" s="307" t="s">
        <v>246</v>
      </c>
      <c r="H16" s="307" t="s">
        <v>216</v>
      </c>
      <c r="I16" s="307"/>
      <c r="J16" s="307" t="s">
        <v>247</v>
      </c>
      <c r="K16" s="307" t="s">
        <v>216</v>
      </c>
    </row>
    <row r="17" spans="1:11" ht="14.5" x14ac:dyDescent="0.25">
      <c r="A17" s="289" t="s">
        <v>248</v>
      </c>
      <c r="B17" s="291"/>
      <c r="C17" s="291"/>
      <c r="D17" s="291" t="s">
        <v>249</v>
      </c>
      <c r="E17" s="307" t="s">
        <v>216</v>
      </c>
      <c r="F17" s="307"/>
      <c r="G17" s="307">
        <v>7</v>
      </c>
      <c r="H17" s="307"/>
      <c r="I17" s="307"/>
      <c r="J17" s="307" t="s">
        <v>250</v>
      </c>
      <c r="K17" s="307" t="s">
        <v>216</v>
      </c>
    </row>
    <row r="18" spans="1:11" ht="14.5" x14ac:dyDescent="0.25">
      <c r="A18" s="289" t="s">
        <v>198</v>
      </c>
      <c r="B18" s="291"/>
      <c r="C18" s="291"/>
      <c r="D18" s="291" t="s">
        <v>251</v>
      </c>
      <c r="E18" s="307" t="s">
        <v>216</v>
      </c>
      <c r="F18" s="307"/>
      <c r="G18" s="307">
        <v>238.6</v>
      </c>
      <c r="H18" s="307"/>
      <c r="I18" s="307"/>
      <c r="J18" s="307">
        <v>427.5</v>
      </c>
      <c r="K18" s="307"/>
    </row>
    <row r="19" spans="1:11" ht="14.5" x14ac:dyDescent="0.25">
      <c r="A19" s="289" t="s">
        <v>252</v>
      </c>
      <c r="B19" s="291"/>
      <c r="C19" s="291"/>
      <c r="D19" s="291" t="s">
        <v>253</v>
      </c>
      <c r="E19" s="307" t="s">
        <v>216</v>
      </c>
      <c r="F19" s="307"/>
      <c r="G19" s="307" t="s">
        <v>254</v>
      </c>
      <c r="H19" s="307" t="s">
        <v>216</v>
      </c>
      <c r="I19" s="307"/>
      <c r="J19" s="307">
        <v>40.200000000000003</v>
      </c>
      <c r="K19" s="307"/>
    </row>
    <row r="20" spans="1:11" ht="14.5" x14ac:dyDescent="0.25">
      <c r="A20" s="289" t="s">
        <v>200</v>
      </c>
      <c r="B20" s="291" t="s">
        <v>200</v>
      </c>
      <c r="C20" s="291" t="s">
        <v>200</v>
      </c>
      <c r="D20" s="291" t="s">
        <v>200</v>
      </c>
      <c r="E20" s="307" t="s">
        <v>200</v>
      </c>
      <c r="F20" s="307" t="s">
        <v>200</v>
      </c>
      <c r="G20" s="307" t="s">
        <v>200</v>
      </c>
      <c r="H20" s="307" t="s">
        <v>200</v>
      </c>
      <c r="I20" s="307" t="s">
        <v>200</v>
      </c>
      <c r="J20" s="307" t="s">
        <v>200</v>
      </c>
      <c r="K20" s="307" t="s">
        <v>200</v>
      </c>
    </row>
    <row r="21" spans="1:11" ht="14.5" x14ac:dyDescent="0.25">
      <c r="A21" s="289" t="s">
        <v>255</v>
      </c>
      <c r="B21" s="291"/>
      <c r="C21" s="291"/>
      <c r="D21" s="291">
        <v>2199.8000000000002</v>
      </c>
      <c r="E21" s="307"/>
      <c r="F21" s="307"/>
      <c r="G21" s="320">
        <v>3769.7</v>
      </c>
      <c r="H21" s="307"/>
      <c r="I21" s="307"/>
      <c r="J21" s="320">
        <v>3758.8</v>
      </c>
      <c r="K21" s="307"/>
    </row>
    <row r="22" spans="1:11" ht="14.5" x14ac:dyDescent="0.25">
      <c r="A22" s="289" t="s">
        <v>200</v>
      </c>
      <c r="B22" s="291" t="s">
        <v>200</v>
      </c>
      <c r="C22" s="291" t="s">
        <v>200</v>
      </c>
      <c r="D22" s="291" t="s">
        <v>200</v>
      </c>
      <c r="E22" s="307" t="s">
        <v>200</v>
      </c>
      <c r="F22" s="307" t="s">
        <v>200</v>
      </c>
      <c r="G22" s="307" t="s">
        <v>200</v>
      </c>
      <c r="H22" s="307" t="s">
        <v>200</v>
      </c>
      <c r="I22" s="307" t="s">
        <v>200</v>
      </c>
      <c r="J22" s="307" t="s">
        <v>200</v>
      </c>
      <c r="K22" s="307" t="s">
        <v>200</v>
      </c>
    </row>
    <row r="23" spans="1:11" ht="14.5" x14ac:dyDescent="0.25">
      <c r="A23" s="289" t="s">
        <v>256</v>
      </c>
      <c r="B23" s="291"/>
      <c r="C23" s="291"/>
      <c r="D23" s="291"/>
      <c r="E23" s="307"/>
      <c r="F23" s="307"/>
      <c r="G23" s="307"/>
      <c r="H23" s="307"/>
      <c r="I23" s="307"/>
      <c r="J23" s="307"/>
      <c r="K23" s="307"/>
    </row>
    <row r="24" spans="1:11" ht="14.5" x14ac:dyDescent="0.25">
      <c r="A24" s="289" t="s">
        <v>257</v>
      </c>
      <c r="B24" s="291"/>
      <c r="C24" s="291"/>
      <c r="D24" s="291">
        <v>14671.1</v>
      </c>
      <c r="E24" s="307"/>
      <c r="F24" s="307"/>
      <c r="G24" s="320">
        <v>14611.4</v>
      </c>
      <c r="H24" s="307"/>
      <c r="I24" s="307"/>
      <c r="J24" s="320">
        <v>14919.7</v>
      </c>
      <c r="K24" s="307"/>
    </row>
    <row r="25" spans="1:11" ht="14.5" x14ac:dyDescent="0.25">
      <c r="A25" s="288" t="s">
        <v>258</v>
      </c>
      <c r="B25" s="307"/>
      <c r="C25" s="307"/>
      <c r="D25" s="307">
        <v>404.2</v>
      </c>
      <c r="E25" s="307"/>
      <c r="F25" s="307"/>
      <c r="G25" s="307">
        <v>169.4</v>
      </c>
      <c r="H25" s="307"/>
      <c r="I25" s="307"/>
      <c r="J25" s="307">
        <v>860.7</v>
      </c>
      <c r="K25" s="307"/>
    </row>
    <row r="26" spans="1:11" ht="14.5" x14ac:dyDescent="0.25">
      <c r="A26" s="289" t="s">
        <v>259</v>
      </c>
      <c r="B26" s="291"/>
      <c r="C26" s="291"/>
      <c r="D26" s="291">
        <v>1440.8</v>
      </c>
      <c r="E26" s="307"/>
      <c r="F26" s="307"/>
      <c r="G26" s="320">
        <v>1256.2</v>
      </c>
      <c r="H26" s="307"/>
      <c r="I26" s="307"/>
      <c r="J26" s="320">
        <v>1049.4000000000001</v>
      </c>
      <c r="K26" s="307"/>
    </row>
    <row r="27" spans="1:11" ht="14.5" x14ac:dyDescent="0.25">
      <c r="A27" s="289" t="s">
        <v>260</v>
      </c>
      <c r="B27" s="291"/>
      <c r="C27" s="291"/>
      <c r="D27" s="291">
        <v>113.9</v>
      </c>
      <c r="E27" s="307"/>
      <c r="F27" s="307"/>
      <c r="G27" s="307">
        <v>81.099999999999994</v>
      </c>
      <c r="H27" s="307"/>
      <c r="I27" s="307"/>
      <c r="J27" s="307">
        <v>149.19999999999999</v>
      </c>
      <c r="K27" s="307"/>
    </row>
    <row r="28" spans="1:11" ht="14.5" x14ac:dyDescent="0.25">
      <c r="A28" s="289" t="s">
        <v>261</v>
      </c>
      <c r="B28" s="291"/>
      <c r="C28" s="291"/>
      <c r="D28" s="291" t="s">
        <v>262</v>
      </c>
      <c r="E28" s="307" t="s">
        <v>216</v>
      </c>
      <c r="F28" s="307"/>
      <c r="G28" s="307" t="s">
        <v>263</v>
      </c>
      <c r="H28" s="307" t="s">
        <v>216</v>
      </c>
      <c r="I28" s="307"/>
      <c r="J28" s="307" t="s">
        <v>264</v>
      </c>
      <c r="K28" s="307" t="s">
        <v>216</v>
      </c>
    </row>
    <row r="29" spans="1:11" ht="14.5" x14ac:dyDescent="0.25">
      <c r="A29" s="289" t="s">
        <v>265</v>
      </c>
      <c r="B29" s="291"/>
      <c r="C29" s="291"/>
      <c r="D29" s="291" t="s">
        <v>266</v>
      </c>
      <c r="E29" s="307" t="s">
        <v>216</v>
      </c>
      <c r="F29" s="307"/>
      <c r="G29" s="307" t="s">
        <v>267</v>
      </c>
      <c r="H29" s="307" t="s">
        <v>216</v>
      </c>
      <c r="I29" s="307"/>
      <c r="J29" s="307" t="s">
        <v>268</v>
      </c>
      <c r="K29" s="307" t="s">
        <v>216</v>
      </c>
    </row>
    <row r="30" spans="1:11" ht="14.5" x14ac:dyDescent="0.25">
      <c r="A30" s="288" t="s">
        <v>269</v>
      </c>
      <c r="B30" s="307"/>
      <c r="C30" s="307"/>
      <c r="D30" s="307" t="s">
        <v>270</v>
      </c>
      <c r="E30" s="307" t="s">
        <v>216</v>
      </c>
      <c r="F30" s="307"/>
      <c r="G30" s="307" t="s">
        <v>271</v>
      </c>
      <c r="H30" s="307" t="s">
        <v>216</v>
      </c>
      <c r="I30" s="307"/>
      <c r="J30" s="307" t="s">
        <v>272</v>
      </c>
      <c r="K30" s="307" t="s">
        <v>216</v>
      </c>
    </row>
    <row r="31" spans="1:11" ht="14.5" x14ac:dyDescent="0.25">
      <c r="A31" s="289" t="s">
        <v>273</v>
      </c>
      <c r="B31" s="291"/>
      <c r="C31" s="291"/>
      <c r="D31" s="291" t="s">
        <v>274</v>
      </c>
      <c r="E31" s="307" t="s">
        <v>216</v>
      </c>
      <c r="F31" s="307"/>
      <c r="G31" s="307" t="s">
        <v>275</v>
      </c>
      <c r="H31" s="307" t="s">
        <v>216</v>
      </c>
      <c r="I31" s="307"/>
      <c r="J31" s="307" t="s">
        <v>276</v>
      </c>
      <c r="K31" s="307" t="s">
        <v>216</v>
      </c>
    </row>
    <row r="32" spans="1:11" ht="14.5" x14ac:dyDescent="0.25">
      <c r="A32" s="289" t="s">
        <v>277</v>
      </c>
      <c r="B32" s="291"/>
      <c r="C32" s="291"/>
      <c r="D32" s="291" t="s">
        <v>278</v>
      </c>
      <c r="E32" s="307" t="s">
        <v>216</v>
      </c>
      <c r="F32" s="307"/>
      <c r="G32" s="307" t="s">
        <v>279</v>
      </c>
      <c r="H32" s="307" t="s">
        <v>216</v>
      </c>
      <c r="I32" s="307"/>
      <c r="J32" s="307"/>
      <c r="K32" s="307"/>
    </row>
    <row r="33" spans="1:11" ht="14.5" x14ac:dyDescent="0.25">
      <c r="A33" s="289" t="s">
        <v>252</v>
      </c>
      <c r="B33" s="291"/>
      <c r="C33" s="291"/>
      <c r="D33" s="291" t="s">
        <v>280</v>
      </c>
      <c r="E33" s="307" t="s">
        <v>216</v>
      </c>
      <c r="F33" s="307"/>
      <c r="G33" s="307" t="s">
        <v>281</v>
      </c>
      <c r="H33" s="307" t="s">
        <v>216</v>
      </c>
      <c r="I33" s="307"/>
      <c r="J33" s="307" t="s">
        <v>282</v>
      </c>
      <c r="K33" s="307" t="s">
        <v>216</v>
      </c>
    </row>
    <row r="34" spans="1:11" ht="14.5" x14ac:dyDescent="0.25">
      <c r="A34" s="289" t="s">
        <v>200</v>
      </c>
      <c r="B34" s="291" t="s">
        <v>200</v>
      </c>
      <c r="C34" s="291" t="s">
        <v>200</v>
      </c>
      <c r="D34" s="291" t="s">
        <v>200</v>
      </c>
      <c r="E34" s="307" t="s">
        <v>200</v>
      </c>
      <c r="F34" s="307" t="s">
        <v>200</v>
      </c>
      <c r="G34" s="307" t="s">
        <v>200</v>
      </c>
      <c r="H34" s="307" t="s">
        <v>200</v>
      </c>
      <c r="I34" s="307" t="s">
        <v>200</v>
      </c>
      <c r="J34" s="307" t="s">
        <v>200</v>
      </c>
      <c r="K34" s="307" t="s">
        <v>200</v>
      </c>
    </row>
    <row r="35" spans="1:11" ht="14.5" x14ac:dyDescent="0.25">
      <c r="A35" s="289" t="s">
        <v>283</v>
      </c>
      <c r="B35" s="291"/>
      <c r="C35" s="291"/>
      <c r="D35" s="291">
        <v>-1644.3</v>
      </c>
      <c r="E35" s="307" t="s">
        <v>216</v>
      </c>
      <c r="F35" s="307"/>
      <c r="G35" s="320">
        <v>-1177.2</v>
      </c>
      <c r="H35" s="307" t="s">
        <v>216</v>
      </c>
      <c r="I35" s="307"/>
      <c r="J35" s="320">
        <v>-1058.7</v>
      </c>
      <c r="K35" s="307" t="s">
        <v>216</v>
      </c>
    </row>
    <row r="36" spans="1:11" ht="14.5" x14ac:dyDescent="0.25">
      <c r="A36" s="289" t="s">
        <v>200</v>
      </c>
      <c r="B36" s="291" t="s">
        <v>200</v>
      </c>
      <c r="C36" s="291" t="s">
        <v>200</v>
      </c>
      <c r="D36" s="291" t="s">
        <v>200</v>
      </c>
      <c r="E36" s="307" t="s">
        <v>200</v>
      </c>
      <c r="F36" s="307" t="s">
        <v>200</v>
      </c>
      <c r="G36" s="307" t="s">
        <v>200</v>
      </c>
      <c r="H36" s="307" t="s">
        <v>200</v>
      </c>
      <c r="I36" s="307" t="s">
        <v>200</v>
      </c>
      <c r="J36" s="307" t="s">
        <v>200</v>
      </c>
      <c r="K36" s="307" t="s">
        <v>200</v>
      </c>
    </row>
    <row r="37" spans="1:11" ht="14.5" x14ac:dyDescent="0.25">
      <c r="A37" s="289" t="s">
        <v>284</v>
      </c>
      <c r="B37" s="291"/>
      <c r="C37" s="291"/>
      <c r="D37" s="291"/>
      <c r="E37" s="307"/>
      <c r="F37" s="307"/>
      <c r="G37" s="307"/>
      <c r="H37" s="307"/>
      <c r="I37" s="307"/>
      <c r="J37" s="307"/>
      <c r="K37" s="307"/>
    </row>
    <row r="38" spans="1:11" ht="14.5" x14ac:dyDescent="0.25">
      <c r="A38" s="289" t="s">
        <v>285</v>
      </c>
      <c r="B38" s="291"/>
      <c r="C38" s="291"/>
      <c r="D38" s="291">
        <v>1310.5999999999999</v>
      </c>
      <c r="E38" s="307"/>
      <c r="F38" s="307"/>
      <c r="G38" s="307" t="s">
        <v>286</v>
      </c>
      <c r="H38" s="307" t="s">
        <v>216</v>
      </c>
      <c r="I38" s="307"/>
      <c r="J38" s="307">
        <v>501.6</v>
      </c>
      <c r="K38" s="307"/>
    </row>
    <row r="39" spans="1:11" ht="14.5" x14ac:dyDescent="0.25">
      <c r="A39" s="288" t="s">
        <v>287</v>
      </c>
      <c r="B39" s="307"/>
      <c r="C39" s="307"/>
      <c r="D39" s="320">
        <v>8702.2000000000007</v>
      </c>
      <c r="E39" s="307"/>
      <c r="F39" s="307"/>
      <c r="G39" s="320">
        <v>5070.7</v>
      </c>
      <c r="H39" s="307"/>
      <c r="I39" s="307"/>
      <c r="J39" s="320">
        <v>5711</v>
      </c>
      <c r="K39" s="307"/>
    </row>
    <row r="40" spans="1:11" ht="14.5" x14ac:dyDescent="0.25">
      <c r="A40" s="289" t="s">
        <v>288</v>
      </c>
      <c r="B40" s="291"/>
      <c r="C40" s="291"/>
      <c r="D40" s="291" t="s">
        <v>289</v>
      </c>
      <c r="E40" s="307" t="s">
        <v>216</v>
      </c>
      <c r="F40" s="307"/>
      <c r="G40" s="307" t="s">
        <v>290</v>
      </c>
      <c r="H40" s="307" t="s">
        <v>216</v>
      </c>
      <c r="I40" s="307"/>
      <c r="J40" s="307" t="s">
        <v>291</v>
      </c>
      <c r="K40" s="307" t="s">
        <v>216</v>
      </c>
    </row>
    <row r="41" spans="1:11" ht="14.5" x14ac:dyDescent="0.25">
      <c r="A41" s="289" t="s">
        <v>292</v>
      </c>
      <c r="B41" s="290"/>
      <c r="C41" s="290"/>
      <c r="D41" s="290">
        <v>528.70000000000005</v>
      </c>
      <c r="E41" s="307"/>
      <c r="F41" s="307"/>
      <c r="G41" s="307">
        <v>36</v>
      </c>
      <c r="H41" s="307"/>
      <c r="I41" s="307"/>
      <c r="J41" s="307">
        <v>172.1</v>
      </c>
      <c r="K41" s="307"/>
    </row>
    <row r="42" spans="1:11" x14ac:dyDescent="0.25">
      <c r="A42" s="307" t="s">
        <v>293</v>
      </c>
      <c r="B42" s="307"/>
      <c r="C42" s="307"/>
      <c r="D42" s="307" t="s">
        <v>294</v>
      </c>
      <c r="E42" s="307" t="s">
        <v>216</v>
      </c>
      <c r="F42" s="307"/>
      <c r="G42" s="307" t="s">
        <v>295</v>
      </c>
      <c r="H42" s="307" t="s">
        <v>216</v>
      </c>
      <c r="I42" s="307"/>
      <c r="J42" s="307" t="s">
        <v>296</v>
      </c>
      <c r="K42" s="307" t="s">
        <v>216</v>
      </c>
    </row>
    <row r="43" spans="1:11" x14ac:dyDescent="0.25">
      <c r="A43" s="307" t="s">
        <v>297</v>
      </c>
      <c r="B43" s="307"/>
      <c r="C43" s="307"/>
      <c r="D43" s="307" t="s">
        <v>298</v>
      </c>
      <c r="E43" s="307" t="s">
        <v>216</v>
      </c>
      <c r="F43" s="307"/>
      <c r="G43" s="307" t="s">
        <v>299</v>
      </c>
      <c r="H43" s="307" t="s">
        <v>216</v>
      </c>
      <c r="I43" s="307"/>
      <c r="J43" s="307" t="s">
        <v>300</v>
      </c>
      <c r="K43" s="307" t="s">
        <v>216</v>
      </c>
    </row>
    <row r="44" spans="1:11" x14ac:dyDescent="0.25">
      <c r="A44" s="307" t="s">
        <v>252</v>
      </c>
      <c r="B44" s="307"/>
      <c r="C44" s="307"/>
      <c r="D44" s="307" t="s">
        <v>301</v>
      </c>
      <c r="E44" s="307" t="s">
        <v>216</v>
      </c>
      <c r="F44" s="307"/>
      <c r="G44" s="307" t="s">
        <v>302</v>
      </c>
      <c r="H44" s="307" t="s">
        <v>216</v>
      </c>
      <c r="I44" s="307"/>
      <c r="J44" s="307" t="s">
        <v>303</v>
      </c>
      <c r="K44" s="307" t="s">
        <v>216</v>
      </c>
    </row>
    <row r="45" spans="1:11" x14ac:dyDescent="0.25">
      <c r="A45" s="307" t="s">
        <v>200</v>
      </c>
      <c r="B45" s="307" t="s">
        <v>200</v>
      </c>
      <c r="C45" s="307" t="s">
        <v>200</v>
      </c>
      <c r="D45" s="307" t="s">
        <v>200</v>
      </c>
      <c r="E45" s="307" t="s">
        <v>200</v>
      </c>
      <c r="F45" s="307" t="s">
        <v>200</v>
      </c>
      <c r="G45" s="307" t="s">
        <v>200</v>
      </c>
      <c r="H45" s="307" t="s">
        <v>200</v>
      </c>
      <c r="I45" s="307" t="s">
        <v>200</v>
      </c>
      <c r="J45" s="307" t="s">
        <v>200</v>
      </c>
      <c r="K45" s="307" t="s">
        <v>200</v>
      </c>
    </row>
    <row r="46" spans="1:11" x14ac:dyDescent="0.25">
      <c r="A46" s="307" t="s">
        <v>304</v>
      </c>
      <c r="B46" s="307"/>
      <c r="C46" s="307"/>
      <c r="D46" s="320">
        <v>4286.5</v>
      </c>
      <c r="E46" s="307"/>
      <c r="F46" s="307"/>
      <c r="G46" s="320">
        <v>-2405.9</v>
      </c>
      <c r="H46" s="307" t="s">
        <v>216</v>
      </c>
      <c r="I46" s="307"/>
      <c r="J46" s="320">
        <v>-2137.6</v>
      </c>
      <c r="K46" s="307" t="s">
        <v>216</v>
      </c>
    </row>
    <row r="47" spans="1:11" x14ac:dyDescent="0.25">
      <c r="A47" s="307" t="s">
        <v>200</v>
      </c>
      <c r="B47" s="307" t="s">
        <v>200</v>
      </c>
      <c r="C47" s="307" t="s">
        <v>200</v>
      </c>
      <c r="D47" s="307" t="s">
        <v>200</v>
      </c>
      <c r="E47" s="307" t="s">
        <v>200</v>
      </c>
      <c r="F47" s="307" t="s">
        <v>200</v>
      </c>
      <c r="G47" s="307" t="s">
        <v>200</v>
      </c>
      <c r="H47" s="307" t="s">
        <v>200</v>
      </c>
      <c r="I47" s="307" t="s">
        <v>200</v>
      </c>
      <c r="J47" s="307" t="s">
        <v>200</v>
      </c>
      <c r="K47" s="307" t="s">
        <v>200</v>
      </c>
    </row>
    <row r="48" spans="1:11" x14ac:dyDescent="0.25">
      <c r="A48" s="307" t="s">
        <v>305</v>
      </c>
      <c r="B48" s="307"/>
      <c r="C48" s="307"/>
      <c r="D48" s="307">
        <v>157.1</v>
      </c>
      <c r="E48" s="307"/>
      <c r="F48" s="307"/>
      <c r="G48" s="307">
        <v>-13</v>
      </c>
      <c r="H48" s="307" t="s">
        <v>216</v>
      </c>
      <c r="I48" s="307"/>
      <c r="J48" s="307">
        <v>-187.3</v>
      </c>
      <c r="K48" s="307" t="s">
        <v>216</v>
      </c>
    </row>
    <row r="49" spans="1:11" x14ac:dyDescent="0.25">
      <c r="A49" s="307" t="s">
        <v>200</v>
      </c>
      <c r="B49" s="307" t="s">
        <v>200</v>
      </c>
      <c r="C49" s="307" t="s">
        <v>200</v>
      </c>
      <c r="D49" s="307" t="s">
        <v>200</v>
      </c>
      <c r="E49" s="307" t="s">
        <v>200</v>
      </c>
      <c r="F49" s="307" t="s">
        <v>200</v>
      </c>
      <c r="G49" s="307" t="s">
        <v>200</v>
      </c>
      <c r="H49" s="307" t="s">
        <v>200</v>
      </c>
      <c r="I49" s="307" t="s">
        <v>200</v>
      </c>
      <c r="J49" s="307" t="s">
        <v>200</v>
      </c>
      <c r="K49" s="307" t="s">
        <v>200</v>
      </c>
    </row>
    <row r="50" spans="1:11" x14ac:dyDescent="0.25">
      <c r="A50" s="307" t="s">
        <v>306</v>
      </c>
      <c r="B50" s="307"/>
      <c r="C50" s="307"/>
      <c r="D50" s="320">
        <v>4999.1000000000004</v>
      </c>
      <c r="E50" s="307"/>
      <c r="F50" s="307"/>
      <c r="G50" s="307">
        <v>173.6</v>
      </c>
      <c r="H50" s="307"/>
      <c r="I50" s="307"/>
      <c r="J50" s="307">
        <v>375.2</v>
      </c>
      <c r="K50" s="307"/>
    </row>
    <row r="51" spans="1:11" x14ac:dyDescent="0.25">
      <c r="A51" s="307" t="s">
        <v>307</v>
      </c>
      <c r="B51" s="307"/>
      <c r="C51" s="307"/>
      <c r="D51" s="320">
        <v>4335.8</v>
      </c>
      <c r="E51" s="307"/>
      <c r="F51" s="307"/>
      <c r="G51" s="320">
        <v>4162.2</v>
      </c>
      <c r="H51" s="307"/>
      <c r="I51" s="307"/>
      <c r="J51" s="320">
        <v>3787</v>
      </c>
      <c r="K51" s="307"/>
    </row>
    <row r="52" spans="1:11" x14ac:dyDescent="0.25">
      <c r="A52" s="307" t="s">
        <v>200</v>
      </c>
      <c r="B52" s="307" t="s">
        <v>200</v>
      </c>
      <c r="C52" s="307" t="s">
        <v>200</v>
      </c>
      <c r="D52" s="307" t="s">
        <v>200</v>
      </c>
      <c r="E52" s="307" t="s">
        <v>200</v>
      </c>
      <c r="F52" s="307" t="s">
        <v>200</v>
      </c>
      <c r="G52" s="307" t="s">
        <v>200</v>
      </c>
      <c r="H52" s="307" t="s">
        <v>200</v>
      </c>
      <c r="I52" s="307" t="s">
        <v>200</v>
      </c>
      <c r="J52" s="307" t="s">
        <v>200</v>
      </c>
      <c r="K52" s="307" t="s">
        <v>200</v>
      </c>
    </row>
    <row r="53" spans="1:11" x14ac:dyDescent="0.25">
      <c r="A53" s="307" t="s">
        <v>308</v>
      </c>
      <c r="B53" s="307"/>
      <c r="C53" s="307" t="s">
        <v>185</v>
      </c>
      <c r="D53" s="320">
        <v>9334.9</v>
      </c>
      <c r="E53" s="307"/>
      <c r="F53" s="307" t="s">
        <v>185</v>
      </c>
      <c r="G53" s="320">
        <v>4335.8</v>
      </c>
      <c r="H53" s="307"/>
      <c r="I53" s="307" t="s">
        <v>185</v>
      </c>
      <c r="J53" s="320">
        <v>4162.2</v>
      </c>
      <c r="K53" s="307"/>
    </row>
  </sheetData>
  <customSheetViews>
    <customSheetView guid="{989A232A-8E15-4D68-9BC1-CC70891A66E5}">
      <pageMargins left="0" right="0" top="0" bottom="0" header="0" footer="0"/>
    </customSheetView>
    <customSheetView guid="{02A235B9-26F6-4585-BDEC-2E6B275806B6}" showRuler="0">
      <pageMargins left="0" right="0" top="0" bottom="0" header="0" footer="0"/>
      <headerFooter alignWithMargins="0"/>
    </customSheetView>
    <customSheetView guid="{41474711-F210-4559-9929-08B566F4147A}" showRuler="0">
      <pageMargins left="0" right="0" top="0" bottom="0" header="0" footer="0"/>
      <headerFooter alignWithMargins="0"/>
    </customSheetView>
    <customSheetView guid="{2C709BE2-4DEB-44C8-B0FD-F0E9220FB3EA}" showRuler="0">
      <pageMargins left="0" right="0" top="0" bottom="0" header="0" footer="0"/>
      <headerFooter alignWithMargins="0"/>
    </customSheetView>
    <customSheetView guid="{6D0CE2A8-AAEC-4A62-AFF9-254EB89F6A6C}" showRuler="0">
      <pageMargins left="0" right="0" top="0" bottom="0" header="0" footer="0"/>
      <headerFooter alignWithMargins="0"/>
    </customSheetView>
    <customSheetView guid="{BD9278FE-9876-441A-B2AA-1D0B4E109EE7}" showRuler="0">
      <pageMargins left="0" right="0" top="0" bottom="0" header="0" footer="0"/>
      <headerFooter alignWithMargins="0"/>
    </customSheetView>
  </customSheetViews>
  <phoneticPr fontId="12" type="noConversion"/>
  <pageMargins left="0.7" right="0.7" top="0.75" bottom="0.75" header="0.3" footer="0.3"/>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6">
    <pageSetUpPr fitToPage="1"/>
  </sheetPr>
  <dimension ref="B2:D18"/>
  <sheetViews>
    <sheetView workbookViewId="0">
      <selection activeCell="D20" sqref="D20"/>
    </sheetView>
  </sheetViews>
  <sheetFormatPr defaultColWidth="9.1796875" defaultRowHeight="12.5" x14ac:dyDescent="0.25"/>
  <cols>
    <col min="1" max="1" width="9.1796875" style="32"/>
    <col min="2" max="2" width="28.1796875" style="32" customWidth="1"/>
    <col min="3" max="3" width="51.54296875" style="32" bestFit="1" customWidth="1"/>
    <col min="4" max="4" width="25.7265625" style="32" customWidth="1"/>
    <col min="5" max="16384" width="9.1796875" style="32"/>
  </cols>
  <sheetData>
    <row r="2" spans="2:4" ht="13" thickBot="1" x14ac:dyDescent="0.3"/>
    <row r="3" spans="2:4" ht="14" thickTop="1" thickBot="1" x14ac:dyDescent="0.35">
      <c r="B3" s="263" t="s">
        <v>146</v>
      </c>
      <c r="C3" s="264" t="s">
        <v>147</v>
      </c>
      <c r="D3" s="265" t="s">
        <v>148</v>
      </c>
    </row>
    <row r="4" spans="2:4" ht="23.25" customHeight="1" thickTop="1" x14ac:dyDescent="0.45">
      <c r="B4" s="388" t="s">
        <v>149</v>
      </c>
      <c r="C4" s="389"/>
      <c r="D4" s="84"/>
    </row>
    <row r="5" spans="2:4" ht="14" x14ac:dyDescent="0.3">
      <c r="B5" s="85" t="s">
        <v>82</v>
      </c>
      <c r="C5" s="86" t="s">
        <v>150</v>
      </c>
      <c r="D5" s="87" t="s">
        <v>151</v>
      </c>
    </row>
    <row r="6" spans="2:4" ht="14" x14ac:dyDescent="0.3">
      <c r="B6" s="85" t="s">
        <v>29</v>
      </c>
      <c r="C6" s="88" t="s">
        <v>171</v>
      </c>
      <c r="D6" s="89"/>
    </row>
    <row r="7" spans="2:4" ht="14" x14ac:dyDescent="0.3">
      <c r="B7" s="85" t="s">
        <v>32</v>
      </c>
      <c r="C7" s="88" t="s">
        <v>172</v>
      </c>
      <c r="D7" s="89"/>
    </row>
    <row r="8" spans="2:4" ht="14" x14ac:dyDescent="0.3">
      <c r="B8" s="85" t="s">
        <v>144</v>
      </c>
      <c r="C8" s="88" t="s">
        <v>152</v>
      </c>
      <c r="D8" s="89"/>
    </row>
    <row r="9" spans="2:4" ht="23.25" customHeight="1" x14ac:dyDescent="0.45">
      <c r="B9" s="390" t="s">
        <v>153</v>
      </c>
      <c r="C9" s="391"/>
      <c r="D9" s="89"/>
    </row>
    <row r="10" spans="2:4" ht="17.25" customHeight="1" x14ac:dyDescent="0.3">
      <c r="B10" s="85" t="s">
        <v>37</v>
      </c>
      <c r="C10" s="88" t="s">
        <v>173</v>
      </c>
      <c r="D10" s="87" t="s">
        <v>154</v>
      </c>
    </row>
    <row r="11" spans="2:4" ht="15.75" customHeight="1" x14ac:dyDescent="0.3">
      <c r="B11" s="85" t="s">
        <v>41</v>
      </c>
      <c r="C11" s="88" t="s">
        <v>174</v>
      </c>
      <c r="D11" s="89"/>
    </row>
    <row r="12" spans="2:4" ht="14" x14ac:dyDescent="0.3">
      <c r="B12" s="85" t="s">
        <v>44</v>
      </c>
      <c r="C12" s="90" t="s">
        <v>175</v>
      </c>
      <c r="D12" s="89"/>
    </row>
    <row r="13" spans="2:4" ht="22.5" customHeight="1" x14ac:dyDescent="0.45">
      <c r="B13" s="390" t="s">
        <v>155</v>
      </c>
      <c r="C13" s="391"/>
      <c r="D13" s="89"/>
    </row>
    <row r="14" spans="2:4" ht="14" x14ac:dyDescent="0.3">
      <c r="B14" s="85" t="s">
        <v>50</v>
      </c>
      <c r="C14" s="90" t="s">
        <v>156</v>
      </c>
      <c r="D14" s="89"/>
    </row>
    <row r="15" spans="2:4" ht="22.5" customHeight="1" x14ac:dyDescent="0.45">
      <c r="B15" s="390" t="s">
        <v>157</v>
      </c>
      <c r="C15" s="391"/>
      <c r="D15" s="89"/>
    </row>
    <row r="16" spans="2:4" ht="14" x14ac:dyDescent="0.3">
      <c r="B16" s="85" t="s">
        <v>55</v>
      </c>
      <c r="C16" s="88" t="s">
        <v>158</v>
      </c>
      <c r="D16" s="89"/>
    </row>
    <row r="17" spans="2:4" ht="18" customHeight="1" thickBot="1" x14ac:dyDescent="0.35">
      <c r="B17" s="91" t="s">
        <v>57</v>
      </c>
      <c r="C17" s="92" t="s">
        <v>176</v>
      </c>
      <c r="D17" s="93" t="s">
        <v>159</v>
      </c>
    </row>
    <row r="18" spans="2:4" ht="13" thickTop="1" x14ac:dyDescent="0.25"/>
  </sheetData>
  <mergeCells count="4">
    <mergeCell ref="B4:C4"/>
    <mergeCell ref="B9:C9"/>
    <mergeCell ref="B13:C13"/>
    <mergeCell ref="B15:C15"/>
  </mergeCells>
  <printOptions horizontalCentered="1"/>
  <pageMargins left="0.25" right="0.25" top="1" bottom="1" header="0.5" footer="0.5"/>
  <pageSetup scale="84"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3:B5"/>
  <sheetViews>
    <sheetView workbookViewId="0">
      <selection activeCell="E16" sqref="E16"/>
    </sheetView>
  </sheetViews>
  <sheetFormatPr defaultRowHeight="12.5" x14ac:dyDescent="0.25"/>
  <sheetData>
    <row r="3" spans="2:2" x14ac:dyDescent="0.25">
      <c r="B3" s="275" t="s">
        <v>160</v>
      </c>
    </row>
    <row r="4" spans="2:2" x14ac:dyDescent="0.25">
      <c r="B4" s="275" t="s">
        <v>161</v>
      </c>
    </row>
    <row r="5" spans="2:2" x14ac:dyDescent="0.25">
      <c r="B5" s="275" t="s">
        <v>162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8</vt:i4>
      </vt:variant>
    </vt:vector>
  </HeadingPairs>
  <TitlesOfParts>
    <vt:vector size="19" baseType="lpstr">
      <vt:lpstr>Cover Page</vt:lpstr>
      <vt:lpstr>Summary</vt:lpstr>
      <vt:lpstr>BS OUTPUT</vt:lpstr>
      <vt:lpstr>IS OUTPUT</vt:lpstr>
      <vt:lpstr>Ratio OUTPUT</vt:lpstr>
      <vt:lpstr>Orig BS - Current year</vt:lpstr>
      <vt:lpstr>Orig BS - Prior year</vt:lpstr>
      <vt:lpstr>Orig IS</vt:lpstr>
      <vt:lpstr>Orig CF</vt:lpstr>
      <vt:lpstr>Formula INFO</vt:lpstr>
      <vt:lpstr>Sheet2</vt:lpstr>
      <vt:lpstr>Balance_Sheet_Output</vt:lpstr>
      <vt:lpstr>CHANGE</vt:lpstr>
      <vt:lpstr>Input_page</vt:lpstr>
      <vt:lpstr>'BS OUTPUT'!Print_Area</vt:lpstr>
      <vt:lpstr>'Formula INFO'!Print_Area</vt:lpstr>
      <vt:lpstr>'IS OUTPUT'!Print_Area</vt:lpstr>
      <vt:lpstr>'Ratio OUTPUT'!Print_Area</vt:lpstr>
      <vt:lpstr>Summary!Print_Area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schoenebeck</dc:creator>
  <cp:lastModifiedBy>Minja Gligic</cp:lastModifiedBy>
  <cp:revision/>
  <cp:lastPrinted>2018-08-24T12:01:45Z</cp:lastPrinted>
  <dcterms:created xsi:type="dcterms:W3CDTF">2008-09-12T18:08:20Z</dcterms:created>
  <dcterms:modified xsi:type="dcterms:W3CDTF">2018-11-05T18:58:20Z</dcterms:modified>
</cp:coreProperties>
</file>